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rygraceo.marcos/Documents/LANDCO 2025/THE NAUTILUS 2025/Computation 2025/PARKING COMPUTATION 2025/"/>
    </mc:Choice>
  </mc:AlternateContent>
  <xr:revisionPtr revIDLastSave="0" documentId="8_{54E9242D-F253-AC4A-BFAB-6B0E12A1018C}" xr6:coauthVersionLast="47" xr6:coauthVersionMax="47" xr10:uidLastSave="{00000000-0000-0000-0000-000000000000}"/>
  <bookViews>
    <workbookView xWindow="0" yWindow="500" windowWidth="23260" windowHeight="16120" activeTab="1" xr2:uid="{E3028B0F-89C6-4DA1-857B-EC03B96A54E8}"/>
  </bookViews>
  <sheets>
    <sheet name="SPINNAKER_COMMERCIAL" sheetId="1" state="hidden" r:id="rId1"/>
    <sheet name="SPINNAKER_PARKING" sheetId="2" r:id="rId2"/>
  </sheets>
  <definedNames>
    <definedName name="_xlnm.Print_Area" localSheetId="0">SPINNAKER_COMMERCIAL!$A$1:$L$105</definedName>
    <definedName name="_xlnm.Print_Area" localSheetId="1">SPINNAKER_PARKING!$A$1:$L$105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2" l="1"/>
  <c r="E34" i="2"/>
  <c r="C20" i="2" l="1"/>
  <c r="G28" i="2" s="1"/>
  <c r="G30" i="2" s="1"/>
  <c r="H30" i="2" s="1"/>
  <c r="J83" i="2"/>
  <c r="I33" i="2"/>
  <c r="J33" i="2" s="1"/>
  <c r="G33" i="2"/>
  <c r="H33" i="2" s="1"/>
  <c r="F33" i="2"/>
  <c r="E33" i="2"/>
  <c r="D33" i="2"/>
  <c r="L29" i="2"/>
  <c r="J29" i="2"/>
  <c r="H29" i="2"/>
  <c r="F29" i="2"/>
  <c r="D29" i="2"/>
  <c r="C10" i="2"/>
  <c r="J83" i="1"/>
  <c r="E33" i="1"/>
  <c r="I33" i="1" s="1"/>
  <c r="J33" i="1" s="1"/>
  <c r="D33" i="1"/>
  <c r="L29" i="1"/>
  <c r="J29" i="1"/>
  <c r="H29" i="1"/>
  <c r="F29" i="1"/>
  <c r="D29" i="1"/>
  <c r="C20" i="1"/>
  <c r="K28" i="1" s="1"/>
  <c r="C10" i="1"/>
  <c r="K33" i="2" l="1"/>
  <c r="L33" i="2" s="1"/>
  <c r="K28" i="2"/>
  <c r="K30" i="2" s="1"/>
  <c r="L30" i="2" s="1"/>
  <c r="I28" i="2"/>
  <c r="I30" i="2" s="1"/>
  <c r="J30" i="2" s="1"/>
  <c r="H28" i="2"/>
  <c r="K31" i="2"/>
  <c r="G31" i="2"/>
  <c r="C28" i="2"/>
  <c r="E28" i="2"/>
  <c r="L28" i="1"/>
  <c r="K30" i="1"/>
  <c r="L30" i="1" s="1"/>
  <c r="G28" i="1"/>
  <c r="I28" i="1"/>
  <c r="I30" i="1" s="1"/>
  <c r="G33" i="1"/>
  <c r="F33" i="1"/>
  <c r="E28" i="1"/>
  <c r="E30" i="1" s="1"/>
  <c r="C28" i="1"/>
  <c r="C30" i="1" s="1"/>
  <c r="L28" i="2" l="1"/>
  <c r="J28" i="2"/>
  <c r="I31" i="2"/>
  <c r="I34" i="2" s="1"/>
  <c r="C30" i="2"/>
  <c r="D30" i="2" s="1"/>
  <c r="D28" i="2"/>
  <c r="F28" i="2"/>
  <c r="E30" i="2"/>
  <c r="F30" i="2" s="1"/>
  <c r="H31" i="2"/>
  <c r="G34" i="2"/>
  <c r="G92" i="2"/>
  <c r="H92" i="2" s="1"/>
  <c r="K34" i="2"/>
  <c r="L31" i="2"/>
  <c r="K92" i="2"/>
  <c r="L92" i="2" s="1"/>
  <c r="G30" i="1"/>
  <c r="H30" i="1" s="1"/>
  <c r="H28" i="1"/>
  <c r="D28" i="1"/>
  <c r="D30" i="1"/>
  <c r="C31" i="1"/>
  <c r="F30" i="1"/>
  <c r="F28" i="1"/>
  <c r="E31" i="1"/>
  <c r="H33" i="1"/>
  <c r="K33" i="1"/>
  <c r="I31" i="1"/>
  <c r="J28" i="1"/>
  <c r="J30" i="1"/>
  <c r="K31" i="1"/>
  <c r="K34" i="1" s="1"/>
  <c r="I37" i="2" l="1"/>
  <c r="I92" i="2"/>
  <c r="J92" i="2" s="1"/>
  <c r="J31" i="2"/>
  <c r="E31" i="2"/>
  <c r="J34" i="2"/>
  <c r="I35" i="2"/>
  <c r="J35" i="2" s="1"/>
  <c r="C31" i="2"/>
  <c r="H34" i="2"/>
  <c r="G35" i="2"/>
  <c r="I38" i="2"/>
  <c r="J37" i="2"/>
  <c r="K35" i="2"/>
  <c r="L34" i="2"/>
  <c r="K35" i="1"/>
  <c r="L34" i="1"/>
  <c r="I92" i="1"/>
  <c r="I37" i="1"/>
  <c r="I34" i="1"/>
  <c r="J31" i="1"/>
  <c r="J92" i="1"/>
  <c r="L33" i="1"/>
  <c r="E92" i="1"/>
  <c r="F92" i="1" s="1"/>
  <c r="E34" i="1"/>
  <c r="E35" i="1" s="1"/>
  <c r="F31" i="1"/>
  <c r="C81" i="1"/>
  <c r="D81" i="1" s="1"/>
  <c r="C92" i="1"/>
  <c r="D92" i="1" s="1"/>
  <c r="D31" i="1"/>
  <c r="C34" i="1"/>
  <c r="L31" i="1"/>
  <c r="K92" i="1"/>
  <c r="L92" i="1" s="1"/>
  <c r="G31" i="1"/>
  <c r="G34" i="1" s="1"/>
  <c r="E35" i="2" l="1"/>
  <c r="E36" i="2" s="1"/>
  <c r="F31" i="2"/>
  <c r="E92" i="2"/>
  <c r="F92" i="2" s="1"/>
  <c r="I36" i="2"/>
  <c r="J36" i="2" s="1"/>
  <c r="K36" i="2"/>
  <c r="L35" i="2"/>
  <c r="F34" i="2"/>
  <c r="G36" i="2"/>
  <c r="H35" i="2"/>
  <c r="C92" i="2"/>
  <c r="D92" i="2" s="1"/>
  <c r="D31" i="2"/>
  <c r="C81" i="2"/>
  <c r="D81" i="2" s="1"/>
  <c r="C34" i="2"/>
  <c r="J38" i="2"/>
  <c r="I39" i="2"/>
  <c r="I38" i="1"/>
  <c r="J37" i="1"/>
  <c r="L35" i="1"/>
  <c r="K36" i="1"/>
  <c r="C86" i="1"/>
  <c r="C84" i="1"/>
  <c r="D34" i="1"/>
  <c r="E36" i="1"/>
  <c r="F35" i="1"/>
  <c r="H31" i="1"/>
  <c r="G92" i="1"/>
  <c r="H92" i="1" s="1"/>
  <c r="F34" i="1"/>
  <c r="I35" i="1"/>
  <c r="J34" i="1"/>
  <c r="F35" i="2" l="1"/>
  <c r="C86" i="2"/>
  <c r="C84" i="2"/>
  <c r="D34" i="2"/>
  <c r="L36" i="2"/>
  <c r="K37" i="2"/>
  <c r="H36" i="2"/>
  <c r="G37" i="2"/>
  <c r="I40" i="2"/>
  <c r="J39" i="2"/>
  <c r="F36" i="2"/>
  <c r="E37" i="2"/>
  <c r="L36" i="1"/>
  <c r="K37" i="1"/>
  <c r="J38" i="1"/>
  <c r="I39" i="1"/>
  <c r="I36" i="1"/>
  <c r="H34" i="1"/>
  <c r="G35" i="1"/>
  <c r="F36" i="1"/>
  <c r="E37" i="1"/>
  <c r="J35" i="1"/>
  <c r="D84" i="1"/>
  <c r="D93" i="1" s="1"/>
  <c r="C93" i="1"/>
  <c r="C85" i="1"/>
  <c r="C87" i="1"/>
  <c r="C89" i="1"/>
  <c r="C90" i="1" s="1"/>
  <c r="E38" i="2" l="1"/>
  <c r="F37" i="2"/>
  <c r="J40" i="2"/>
  <c r="I41" i="2"/>
  <c r="G38" i="2"/>
  <c r="H37" i="2"/>
  <c r="K38" i="2"/>
  <c r="L37" i="2"/>
  <c r="D84" i="2"/>
  <c r="D93" i="2" s="1"/>
  <c r="C93" i="2"/>
  <c r="C85" i="2"/>
  <c r="C89" i="2"/>
  <c r="C90" i="2" s="1"/>
  <c r="C87" i="2"/>
  <c r="I40" i="1"/>
  <c r="J39" i="1"/>
  <c r="K38" i="1"/>
  <c r="L37" i="1"/>
  <c r="J36" i="1"/>
  <c r="E38" i="1"/>
  <c r="F37" i="1"/>
  <c r="H35" i="1"/>
  <c r="G36" i="1"/>
  <c r="F38" i="2" l="1"/>
  <c r="E39" i="2"/>
  <c r="K39" i="2"/>
  <c r="L38" i="2"/>
  <c r="H38" i="2"/>
  <c r="G39" i="2"/>
  <c r="I42" i="2"/>
  <c r="J41" i="2"/>
  <c r="L38" i="1"/>
  <c r="K39" i="1"/>
  <c r="J40" i="1"/>
  <c r="I41" i="1"/>
  <c r="F38" i="1"/>
  <c r="E39" i="1"/>
  <c r="H36" i="1"/>
  <c r="G37" i="1"/>
  <c r="J42" i="2" l="1"/>
  <c r="I43" i="2"/>
  <c r="G40" i="2"/>
  <c r="H39" i="2"/>
  <c r="K40" i="2"/>
  <c r="L39" i="2"/>
  <c r="E40" i="2"/>
  <c r="F39" i="2"/>
  <c r="J41" i="1"/>
  <c r="I42" i="1"/>
  <c r="K40" i="1"/>
  <c r="L39" i="1"/>
  <c r="F39" i="1"/>
  <c r="E40" i="1"/>
  <c r="G38" i="1"/>
  <c r="H37" i="1"/>
  <c r="F40" i="2" l="1"/>
  <c r="E41" i="2"/>
  <c r="K41" i="2"/>
  <c r="L40" i="2"/>
  <c r="H40" i="2"/>
  <c r="G41" i="2"/>
  <c r="I44" i="2"/>
  <c r="J43" i="2"/>
  <c r="L40" i="1"/>
  <c r="K41" i="1"/>
  <c r="I43" i="1"/>
  <c r="J42" i="1"/>
  <c r="G39" i="1"/>
  <c r="H38" i="1"/>
  <c r="F40" i="1"/>
  <c r="E41" i="1"/>
  <c r="J44" i="2" l="1"/>
  <c r="I45" i="2"/>
  <c r="G42" i="2"/>
  <c r="H41" i="2"/>
  <c r="K42" i="2"/>
  <c r="L41" i="2"/>
  <c r="E42" i="2"/>
  <c r="F41" i="2"/>
  <c r="I44" i="1"/>
  <c r="J43" i="1"/>
  <c r="L41" i="1"/>
  <c r="K42" i="1"/>
  <c r="E42" i="1"/>
  <c r="F41" i="1"/>
  <c r="G40" i="1"/>
  <c r="H39" i="1"/>
  <c r="F42" i="2" l="1"/>
  <c r="E43" i="2"/>
  <c r="K43" i="2"/>
  <c r="L42" i="2"/>
  <c r="H42" i="2"/>
  <c r="G43" i="2"/>
  <c r="I46" i="2"/>
  <c r="J45" i="2"/>
  <c r="K43" i="1"/>
  <c r="L42" i="1"/>
  <c r="I45" i="1"/>
  <c r="J44" i="1"/>
  <c r="H40" i="1"/>
  <c r="G41" i="1"/>
  <c r="F42" i="1"/>
  <c r="E43" i="1"/>
  <c r="J46" i="2" l="1"/>
  <c r="I47" i="2"/>
  <c r="G44" i="2"/>
  <c r="H43" i="2"/>
  <c r="K44" i="2"/>
  <c r="L43" i="2"/>
  <c r="E44" i="2"/>
  <c r="F43" i="2"/>
  <c r="K44" i="1"/>
  <c r="L43" i="1"/>
  <c r="I46" i="1"/>
  <c r="J45" i="1"/>
  <c r="F43" i="1"/>
  <c r="E44" i="1"/>
  <c r="H41" i="1"/>
  <c r="G42" i="1"/>
  <c r="F44" i="2" l="1"/>
  <c r="E45" i="2"/>
  <c r="K45" i="2"/>
  <c r="L44" i="2"/>
  <c r="H44" i="2"/>
  <c r="G45" i="2"/>
  <c r="I48" i="2"/>
  <c r="J47" i="2"/>
  <c r="J46" i="1"/>
  <c r="I47" i="1"/>
  <c r="K45" i="1"/>
  <c r="L44" i="1"/>
  <c r="H42" i="1"/>
  <c r="G43" i="1"/>
  <c r="E45" i="1"/>
  <c r="F44" i="1"/>
  <c r="J48" i="2" l="1"/>
  <c r="I49" i="2"/>
  <c r="G46" i="2"/>
  <c r="H45" i="2"/>
  <c r="K46" i="2"/>
  <c r="L45" i="2"/>
  <c r="E46" i="2"/>
  <c r="F45" i="2"/>
  <c r="I48" i="1"/>
  <c r="J47" i="1"/>
  <c r="K46" i="1"/>
  <c r="L45" i="1"/>
  <c r="E46" i="1"/>
  <c r="F45" i="1"/>
  <c r="H43" i="1"/>
  <c r="G44" i="1"/>
  <c r="I50" i="2" l="1"/>
  <c r="J49" i="2"/>
  <c r="F46" i="2"/>
  <c r="E47" i="2"/>
  <c r="L46" i="2"/>
  <c r="K47" i="2"/>
  <c r="H46" i="2"/>
  <c r="G47" i="2"/>
  <c r="K47" i="1"/>
  <c r="L46" i="1"/>
  <c r="J48" i="1"/>
  <c r="I49" i="1"/>
  <c r="H44" i="1"/>
  <c r="G45" i="1"/>
  <c r="E47" i="1"/>
  <c r="F46" i="1"/>
  <c r="J50" i="2" l="1"/>
  <c r="I51" i="2"/>
  <c r="G48" i="2"/>
  <c r="H47" i="2"/>
  <c r="K48" i="2"/>
  <c r="L47" i="2"/>
  <c r="E48" i="2"/>
  <c r="F47" i="2"/>
  <c r="I50" i="1"/>
  <c r="J49" i="1"/>
  <c r="K48" i="1"/>
  <c r="L47" i="1"/>
  <c r="E48" i="1"/>
  <c r="F47" i="1"/>
  <c r="H45" i="1"/>
  <c r="G46" i="1"/>
  <c r="I52" i="2" l="1"/>
  <c r="J51" i="2"/>
  <c r="F48" i="2"/>
  <c r="E49" i="2"/>
  <c r="K49" i="2"/>
  <c r="L48" i="2"/>
  <c r="H48" i="2"/>
  <c r="G49" i="2"/>
  <c r="K49" i="1"/>
  <c r="L48" i="1"/>
  <c r="J50" i="1"/>
  <c r="I51" i="1"/>
  <c r="H46" i="1"/>
  <c r="G47" i="1"/>
  <c r="F48" i="1"/>
  <c r="E49" i="1"/>
  <c r="G50" i="2" l="1"/>
  <c r="H49" i="2"/>
  <c r="K50" i="2"/>
  <c r="L49" i="2"/>
  <c r="E50" i="2"/>
  <c r="F49" i="2"/>
  <c r="J52" i="2"/>
  <c r="I53" i="2"/>
  <c r="I52" i="1"/>
  <c r="J51" i="1"/>
  <c r="K50" i="1"/>
  <c r="L49" i="1"/>
  <c r="F49" i="1"/>
  <c r="E50" i="1"/>
  <c r="G48" i="1"/>
  <c r="H47" i="1"/>
  <c r="I54" i="2" l="1"/>
  <c r="J53" i="2"/>
  <c r="F50" i="2"/>
  <c r="E51" i="2"/>
  <c r="L50" i="2"/>
  <c r="K51" i="2"/>
  <c r="H50" i="2"/>
  <c r="G51" i="2"/>
  <c r="K51" i="1"/>
  <c r="L50" i="1"/>
  <c r="I53" i="1"/>
  <c r="J52" i="1"/>
  <c r="H48" i="1"/>
  <c r="G49" i="1"/>
  <c r="E51" i="1"/>
  <c r="F50" i="1"/>
  <c r="G52" i="2" l="1"/>
  <c r="H51" i="2"/>
  <c r="K52" i="2"/>
  <c r="L51" i="2"/>
  <c r="E52" i="2"/>
  <c r="F51" i="2"/>
  <c r="J54" i="2"/>
  <c r="I55" i="2"/>
  <c r="I54" i="1"/>
  <c r="J53" i="1"/>
  <c r="L51" i="1"/>
  <c r="K52" i="1"/>
  <c r="F51" i="1"/>
  <c r="E52" i="1"/>
  <c r="H49" i="1"/>
  <c r="G50" i="1"/>
  <c r="H52" i="2" l="1"/>
  <c r="G53" i="2"/>
  <c r="I56" i="2"/>
  <c r="J55" i="2"/>
  <c r="F52" i="2"/>
  <c r="E53" i="2"/>
  <c r="K53" i="2"/>
  <c r="L52" i="2"/>
  <c r="K53" i="1"/>
  <c r="L52" i="1"/>
  <c r="J54" i="1"/>
  <c r="I55" i="1"/>
  <c r="H50" i="1"/>
  <c r="G51" i="1"/>
  <c r="E53" i="1"/>
  <c r="F52" i="1"/>
  <c r="K54" i="2" l="1"/>
  <c r="L53" i="2"/>
  <c r="E54" i="2"/>
  <c r="F53" i="2"/>
  <c r="J56" i="2"/>
  <c r="I57" i="2"/>
  <c r="G54" i="2"/>
  <c r="H53" i="2"/>
  <c r="J55" i="1"/>
  <c r="I56" i="1"/>
  <c r="K54" i="1"/>
  <c r="L53" i="1"/>
  <c r="E54" i="1"/>
  <c r="F53" i="1"/>
  <c r="H51" i="1"/>
  <c r="G52" i="1"/>
  <c r="H54" i="2" l="1"/>
  <c r="G55" i="2"/>
  <c r="I58" i="2"/>
  <c r="J57" i="2"/>
  <c r="F54" i="2"/>
  <c r="E55" i="2"/>
  <c r="L54" i="2"/>
  <c r="K55" i="2"/>
  <c r="L54" i="1"/>
  <c r="K55" i="1"/>
  <c r="J56" i="1"/>
  <c r="I57" i="1"/>
  <c r="H52" i="1"/>
  <c r="G53" i="1"/>
  <c r="F54" i="1"/>
  <c r="E55" i="1"/>
  <c r="K56" i="2" l="1"/>
  <c r="L55" i="2"/>
  <c r="E56" i="2"/>
  <c r="F55" i="2"/>
  <c r="J58" i="2"/>
  <c r="I59" i="2"/>
  <c r="G56" i="2"/>
  <c r="H55" i="2"/>
  <c r="K56" i="1"/>
  <c r="L55" i="1"/>
  <c r="I58" i="1"/>
  <c r="J57" i="1"/>
  <c r="E56" i="1"/>
  <c r="F55" i="1"/>
  <c r="G54" i="1"/>
  <c r="H53" i="1"/>
  <c r="K57" i="2" l="1"/>
  <c r="L56" i="2"/>
  <c r="H56" i="2"/>
  <c r="G57" i="2"/>
  <c r="I60" i="2"/>
  <c r="J59" i="2"/>
  <c r="F56" i="2"/>
  <c r="E57" i="2"/>
  <c r="J58" i="1"/>
  <c r="I59" i="1"/>
  <c r="L56" i="1"/>
  <c r="K57" i="1"/>
  <c r="F56" i="1"/>
  <c r="E57" i="1"/>
  <c r="H54" i="1"/>
  <c r="G55" i="1"/>
  <c r="K58" i="2" l="1"/>
  <c r="L57" i="2"/>
  <c r="E58" i="2"/>
  <c r="F57" i="2"/>
  <c r="J60" i="2"/>
  <c r="I61" i="2"/>
  <c r="G58" i="2"/>
  <c r="H57" i="2"/>
  <c r="K58" i="1"/>
  <c r="L57" i="1"/>
  <c r="I60" i="1"/>
  <c r="J59" i="1"/>
  <c r="E58" i="1"/>
  <c r="F57" i="1"/>
  <c r="G56" i="1"/>
  <c r="H55" i="1"/>
  <c r="I62" i="2" l="1"/>
  <c r="J61" i="2"/>
  <c r="H58" i="2"/>
  <c r="G59" i="2"/>
  <c r="F58" i="2"/>
  <c r="E59" i="2"/>
  <c r="L58" i="2"/>
  <c r="K59" i="2"/>
  <c r="J60" i="1"/>
  <c r="I61" i="1"/>
  <c r="K59" i="1"/>
  <c r="L58" i="1"/>
  <c r="H56" i="1"/>
  <c r="G57" i="1"/>
  <c r="E59" i="1"/>
  <c r="F58" i="1"/>
  <c r="E60" i="2" l="1"/>
  <c r="F59" i="2"/>
  <c r="E86" i="2"/>
  <c r="G60" i="2"/>
  <c r="H59" i="2"/>
  <c r="K60" i="2"/>
  <c r="L59" i="2"/>
  <c r="J62" i="2"/>
  <c r="I63" i="2"/>
  <c r="L59" i="1"/>
  <c r="K60" i="1"/>
  <c r="I62" i="1"/>
  <c r="J61" i="1"/>
  <c r="F59" i="1"/>
  <c r="E60" i="1"/>
  <c r="E86" i="1"/>
  <c r="G58" i="1"/>
  <c r="H57" i="1"/>
  <c r="F60" i="2" l="1"/>
  <c r="E61" i="2"/>
  <c r="H60" i="2"/>
  <c r="G61" i="2"/>
  <c r="E89" i="2"/>
  <c r="E90" i="2" s="1"/>
  <c r="E87" i="2"/>
  <c r="I64" i="2"/>
  <c r="J63" i="2"/>
  <c r="K61" i="2"/>
  <c r="L60" i="2"/>
  <c r="I63" i="1"/>
  <c r="J62" i="1"/>
  <c r="L60" i="1"/>
  <c r="K61" i="1"/>
  <c r="H58" i="1"/>
  <c r="G59" i="1"/>
  <c r="E87" i="1"/>
  <c r="E89" i="1"/>
  <c r="E90" i="1" s="1"/>
  <c r="E61" i="1"/>
  <c r="F60" i="1"/>
  <c r="K62" i="2" l="1"/>
  <c r="L61" i="2"/>
  <c r="J64" i="2"/>
  <c r="I65" i="2"/>
  <c r="G62" i="2"/>
  <c r="H61" i="2"/>
  <c r="E62" i="2"/>
  <c r="F61" i="2"/>
  <c r="K62" i="1"/>
  <c r="L61" i="1"/>
  <c r="I64" i="1"/>
  <c r="J63" i="1"/>
  <c r="F61" i="1"/>
  <c r="E62" i="1"/>
  <c r="H59" i="1"/>
  <c r="G60" i="1"/>
  <c r="F62" i="2" l="1"/>
  <c r="E63" i="2"/>
  <c r="H62" i="2"/>
  <c r="G63" i="2"/>
  <c r="I66" i="2"/>
  <c r="J65" i="2"/>
  <c r="L62" i="2"/>
  <c r="K63" i="2"/>
  <c r="J64" i="1"/>
  <c r="I65" i="1"/>
  <c r="L62" i="1"/>
  <c r="K63" i="1"/>
  <c r="H60" i="1"/>
  <c r="G61" i="1"/>
  <c r="E63" i="1"/>
  <c r="F62" i="1"/>
  <c r="K64" i="2" l="1"/>
  <c r="L63" i="2"/>
  <c r="J66" i="2"/>
  <c r="I67" i="2"/>
  <c r="G64" i="2"/>
  <c r="H63" i="2"/>
  <c r="E64" i="2"/>
  <c r="F63" i="2"/>
  <c r="K64" i="1"/>
  <c r="L63" i="1"/>
  <c r="I66" i="1"/>
  <c r="J65" i="1"/>
  <c r="E64" i="1"/>
  <c r="F63" i="1"/>
  <c r="G62" i="1"/>
  <c r="H61" i="1"/>
  <c r="K65" i="2" l="1"/>
  <c r="L64" i="2"/>
  <c r="F64" i="2"/>
  <c r="E65" i="2"/>
  <c r="H64" i="2"/>
  <c r="G65" i="2"/>
  <c r="I68" i="2"/>
  <c r="J67" i="2"/>
  <c r="J66" i="1"/>
  <c r="I67" i="1"/>
  <c r="K65" i="1"/>
  <c r="L64" i="1"/>
  <c r="H62" i="1"/>
  <c r="G63" i="1"/>
  <c r="F64" i="1"/>
  <c r="E65" i="1"/>
  <c r="J68" i="2" l="1"/>
  <c r="I69" i="2"/>
  <c r="E66" i="2"/>
  <c r="F65" i="2"/>
  <c r="K66" i="2"/>
  <c r="L65" i="2"/>
  <c r="G66" i="2"/>
  <c r="H65" i="2"/>
  <c r="K66" i="1"/>
  <c r="L65" i="1"/>
  <c r="I68" i="1"/>
  <c r="J67" i="1"/>
  <c r="E66" i="1"/>
  <c r="F65" i="1"/>
  <c r="G64" i="1"/>
  <c r="H63" i="1"/>
  <c r="F66" i="2" l="1"/>
  <c r="E67" i="2"/>
  <c r="I70" i="2"/>
  <c r="J69" i="2"/>
  <c r="H66" i="2"/>
  <c r="G67" i="2"/>
  <c r="L66" i="2"/>
  <c r="K67" i="2"/>
  <c r="J68" i="1"/>
  <c r="I69" i="1"/>
  <c r="K67" i="1"/>
  <c r="L66" i="1"/>
  <c r="H64" i="1"/>
  <c r="G65" i="1"/>
  <c r="E67" i="1"/>
  <c r="F66" i="1"/>
  <c r="J70" i="2" l="1"/>
  <c r="I71" i="2"/>
  <c r="E68" i="2"/>
  <c r="F67" i="2"/>
  <c r="K68" i="2"/>
  <c r="L67" i="2"/>
  <c r="G68" i="2"/>
  <c r="H67" i="2"/>
  <c r="K68" i="1"/>
  <c r="L67" i="1"/>
  <c r="I70" i="1"/>
  <c r="J69" i="1"/>
  <c r="F67" i="1"/>
  <c r="E68" i="1"/>
  <c r="G66" i="1"/>
  <c r="H65" i="1"/>
  <c r="K69" i="2" l="1"/>
  <c r="L68" i="2"/>
  <c r="H68" i="2"/>
  <c r="G69" i="2"/>
  <c r="F68" i="2"/>
  <c r="E69" i="2"/>
  <c r="I72" i="2"/>
  <c r="J71" i="2"/>
  <c r="J70" i="1"/>
  <c r="I71" i="1"/>
  <c r="K69" i="1"/>
  <c r="L68" i="1"/>
  <c r="H66" i="1"/>
  <c r="G67" i="1"/>
  <c r="F68" i="1"/>
  <c r="E69" i="1"/>
  <c r="G70" i="2" l="1"/>
  <c r="H69" i="2"/>
  <c r="K70" i="2"/>
  <c r="L69" i="2"/>
  <c r="J72" i="2"/>
  <c r="I73" i="2"/>
  <c r="E70" i="2"/>
  <c r="F69" i="2"/>
  <c r="L69" i="1"/>
  <c r="K70" i="1"/>
  <c r="I72" i="1"/>
  <c r="J71" i="1"/>
  <c r="E70" i="1"/>
  <c r="F69" i="1"/>
  <c r="H67" i="1"/>
  <c r="G68" i="1"/>
  <c r="L70" i="2" l="1"/>
  <c r="K71" i="2"/>
  <c r="H70" i="2"/>
  <c r="G71" i="2"/>
  <c r="F70" i="2"/>
  <c r="E71" i="2"/>
  <c r="I74" i="2"/>
  <c r="J73" i="2"/>
  <c r="L70" i="1"/>
  <c r="K71" i="1"/>
  <c r="J72" i="1"/>
  <c r="I73" i="1"/>
  <c r="H68" i="1"/>
  <c r="G69" i="1"/>
  <c r="E71" i="1"/>
  <c r="F70" i="1"/>
  <c r="G72" i="2" l="1"/>
  <c r="H71" i="2"/>
  <c r="K72" i="2"/>
  <c r="L71" i="2"/>
  <c r="J74" i="2"/>
  <c r="I75" i="2"/>
  <c r="E72" i="2"/>
  <c r="F71" i="2"/>
  <c r="I74" i="1"/>
  <c r="J73" i="1"/>
  <c r="K72" i="1"/>
  <c r="L71" i="1"/>
  <c r="E72" i="1"/>
  <c r="F71" i="1"/>
  <c r="G70" i="1"/>
  <c r="H69" i="1"/>
  <c r="H72" i="2" l="1"/>
  <c r="G73" i="2"/>
  <c r="F72" i="2"/>
  <c r="E73" i="2"/>
  <c r="I76" i="2"/>
  <c r="J75" i="2"/>
  <c r="K73" i="2"/>
  <c r="L72" i="2"/>
  <c r="L72" i="1"/>
  <c r="K73" i="1"/>
  <c r="I75" i="1"/>
  <c r="J74" i="1"/>
  <c r="H70" i="1"/>
  <c r="G71" i="1"/>
  <c r="F72" i="1"/>
  <c r="E73" i="1"/>
  <c r="G74" i="2" l="1"/>
  <c r="H73" i="2"/>
  <c r="K74" i="2"/>
  <c r="L73" i="2"/>
  <c r="J76" i="2"/>
  <c r="I77" i="2"/>
  <c r="E74" i="2"/>
  <c r="F73" i="2"/>
  <c r="I76" i="1"/>
  <c r="J75" i="1"/>
  <c r="K74" i="1"/>
  <c r="L73" i="1"/>
  <c r="E74" i="1"/>
  <c r="F73" i="1"/>
  <c r="G72" i="1"/>
  <c r="H71" i="1"/>
  <c r="F74" i="2" l="1"/>
  <c r="E75" i="2"/>
  <c r="I78" i="2"/>
  <c r="J77" i="2"/>
  <c r="L74" i="2"/>
  <c r="K75" i="2"/>
  <c r="H74" i="2"/>
  <c r="G75" i="2"/>
  <c r="K75" i="1"/>
  <c r="L74" i="1"/>
  <c r="J76" i="1"/>
  <c r="I77" i="1"/>
  <c r="H72" i="1"/>
  <c r="G73" i="1"/>
  <c r="E75" i="1"/>
  <c r="F74" i="1"/>
  <c r="G76" i="2" l="1"/>
  <c r="H75" i="2"/>
  <c r="K76" i="2"/>
  <c r="L75" i="2"/>
  <c r="J78" i="2"/>
  <c r="I79" i="2"/>
  <c r="E76" i="2"/>
  <c r="F75" i="2"/>
  <c r="I78" i="1"/>
  <c r="J77" i="1"/>
  <c r="L75" i="1"/>
  <c r="K76" i="1"/>
  <c r="F75" i="1"/>
  <c r="E76" i="1"/>
  <c r="H73" i="1"/>
  <c r="G74" i="1"/>
  <c r="F76" i="2" l="1"/>
  <c r="E77" i="2"/>
  <c r="I80" i="2"/>
  <c r="J79" i="2"/>
  <c r="K77" i="2"/>
  <c r="L76" i="2"/>
  <c r="H76" i="2"/>
  <c r="G77" i="2"/>
  <c r="L76" i="1"/>
  <c r="K77" i="1"/>
  <c r="J78" i="1"/>
  <c r="I79" i="1"/>
  <c r="H74" i="1"/>
  <c r="G75" i="1"/>
  <c r="E77" i="1"/>
  <c r="F76" i="1"/>
  <c r="K78" i="2" l="1"/>
  <c r="L77" i="2"/>
  <c r="J80" i="2"/>
  <c r="I81" i="2"/>
  <c r="G78" i="2"/>
  <c r="H77" i="2"/>
  <c r="E78" i="2"/>
  <c r="F77" i="2"/>
  <c r="I80" i="1"/>
  <c r="J79" i="1"/>
  <c r="L77" i="1"/>
  <c r="K78" i="1"/>
  <c r="E78" i="1"/>
  <c r="F77" i="1"/>
  <c r="H75" i="1"/>
  <c r="G76" i="1"/>
  <c r="L78" i="2" l="1"/>
  <c r="K79" i="2"/>
  <c r="F78" i="2"/>
  <c r="E79" i="2"/>
  <c r="H78" i="2"/>
  <c r="G79" i="2"/>
  <c r="J81" i="2"/>
  <c r="I82" i="2"/>
  <c r="K79" i="1"/>
  <c r="L78" i="1"/>
  <c r="J80" i="1"/>
  <c r="I81" i="1"/>
  <c r="H76" i="1"/>
  <c r="G77" i="1"/>
  <c r="E79" i="1"/>
  <c r="F78" i="1"/>
  <c r="G80" i="2" l="1"/>
  <c r="H79" i="2"/>
  <c r="E80" i="2"/>
  <c r="E81" i="2" s="1"/>
  <c r="F79" i="2"/>
  <c r="J82" i="2"/>
  <c r="I84" i="2"/>
  <c r="K80" i="2"/>
  <c r="L79" i="2"/>
  <c r="I82" i="1"/>
  <c r="J82" i="1" s="1"/>
  <c r="J81" i="1"/>
  <c r="L79" i="1"/>
  <c r="K80" i="1"/>
  <c r="E80" i="1"/>
  <c r="F79" i="1"/>
  <c r="H77" i="1"/>
  <c r="G78" i="1"/>
  <c r="H80" i="2" l="1"/>
  <c r="G81" i="2"/>
  <c r="K81" i="2"/>
  <c r="L80" i="2"/>
  <c r="J84" i="2"/>
  <c r="J93" i="2" s="1"/>
  <c r="I93" i="2"/>
  <c r="F80" i="2"/>
  <c r="I84" i="1"/>
  <c r="I93" i="1" s="1"/>
  <c r="K81" i="1"/>
  <c r="K82" i="1" s="1"/>
  <c r="L82" i="1" s="1"/>
  <c r="L80" i="1"/>
  <c r="H78" i="1"/>
  <c r="G79" i="1"/>
  <c r="F80" i="1"/>
  <c r="E81" i="1"/>
  <c r="F81" i="2" l="1"/>
  <c r="E82" i="2"/>
  <c r="L81" i="2"/>
  <c r="K82" i="2"/>
  <c r="H81" i="2"/>
  <c r="G84" i="2"/>
  <c r="J84" i="1"/>
  <c r="J93" i="1" s="1"/>
  <c r="L81" i="1"/>
  <c r="K84" i="1"/>
  <c r="F81" i="1"/>
  <c r="E82" i="1"/>
  <c r="G80" i="1"/>
  <c r="H79" i="1"/>
  <c r="G85" i="2" l="1"/>
  <c r="G86" i="2" s="1"/>
  <c r="G87" i="2" s="1"/>
  <c r="G88" i="2" s="1"/>
  <c r="G89" i="2" s="1"/>
  <c r="G90" i="2" s="1"/>
  <c r="G93" i="2"/>
  <c r="H84" i="2"/>
  <c r="H93" i="2" s="1"/>
  <c r="L82" i="2"/>
  <c r="K84" i="2"/>
  <c r="F82" i="2"/>
  <c r="K93" i="1"/>
  <c r="L84" i="1"/>
  <c r="L93" i="1" s="1"/>
  <c r="H80" i="1"/>
  <c r="G81" i="1"/>
  <c r="F82" i="1"/>
  <c r="E84" i="1"/>
  <c r="E93" i="2" l="1"/>
  <c r="F84" i="2"/>
  <c r="F93" i="2" s="1"/>
  <c r="E85" i="2"/>
  <c r="K93" i="2"/>
  <c r="L84" i="2"/>
  <c r="L93" i="2" s="1"/>
  <c r="E93" i="1"/>
  <c r="F84" i="1"/>
  <c r="F93" i="1" s="1"/>
  <c r="E85" i="1"/>
  <c r="H81" i="1"/>
  <c r="G84" i="1"/>
  <c r="G85" i="1" l="1"/>
  <c r="G86" i="1" s="1"/>
  <c r="G87" i="1" s="1"/>
  <c r="G88" i="1" s="1"/>
  <c r="G89" i="1" s="1"/>
  <c r="G90" i="1" s="1"/>
  <c r="G93" i="1"/>
  <c r="H84" i="1"/>
  <c r="H93" i="1" s="1"/>
</calcChain>
</file>

<file path=xl/sharedStrings.xml><?xml version="1.0" encoding="utf-8"?>
<sst xmlns="http://schemas.openxmlformats.org/spreadsheetml/2006/main" count="204" uniqueCount="104">
  <si>
    <t>Please input data</t>
  </si>
  <si>
    <t>Date:</t>
  </si>
  <si>
    <t>Client's Name:</t>
  </si>
  <si>
    <t>Agent's Name:</t>
  </si>
  <si>
    <t>Tower:</t>
  </si>
  <si>
    <t>The Spinnaker</t>
  </si>
  <si>
    <t>Floor:</t>
  </si>
  <si>
    <t>Unit No:</t>
  </si>
  <si>
    <t>Unit Type:</t>
  </si>
  <si>
    <t>Floor Area (sqm):</t>
  </si>
  <si>
    <t>Price/sqm:</t>
  </si>
  <si>
    <t>Total Selling Price:</t>
  </si>
  <si>
    <t>USD Conversion rate:</t>
  </si>
  <si>
    <t>Current Payment Term Options</t>
  </si>
  <si>
    <t>PAYMENT MILESTONE</t>
  </si>
  <si>
    <t>YEAR END PROMO SPOT CASH
20%  Discount on Selling Price
90% Payable within 30 days after RF 10% Retention</t>
  </si>
  <si>
    <t>USD CONVERSION</t>
  </si>
  <si>
    <t>YEAR END PROMO DEFERRED 1
15%  Discount on Selling Price,
5% Spot DP, 95% Payable over 48months, no interest</t>
  </si>
  <si>
    <t>YEAR END PROMO DEFERRED 2
10%  Discount on Selling Price,
100% Net Selling Price Payable 
over 48months, no interest</t>
  </si>
  <si>
    <t>Total Selling Price</t>
  </si>
  <si>
    <t>Ouright Discount</t>
  </si>
  <si>
    <t>Less: Outright Discount</t>
  </si>
  <si>
    <t>Total Contact Price</t>
  </si>
  <si>
    <t>Payment Stage</t>
  </si>
  <si>
    <t>Reservation Fee (RF)</t>
  </si>
  <si>
    <t>1st month</t>
  </si>
  <si>
    <t>2nd month</t>
  </si>
  <si>
    <t>3rd month</t>
  </si>
  <si>
    <t>4th month</t>
  </si>
  <si>
    <t>5th month</t>
  </si>
  <si>
    <t>6th month</t>
  </si>
  <si>
    <t>7th month</t>
  </si>
  <si>
    <t>8th month</t>
  </si>
  <si>
    <t>9th month</t>
  </si>
  <si>
    <t>10th month</t>
  </si>
  <si>
    <t>11th month</t>
  </si>
  <si>
    <t>12th month</t>
  </si>
  <si>
    <t>13th month</t>
  </si>
  <si>
    <t>14th month</t>
  </si>
  <si>
    <t>15th month</t>
  </si>
  <si>
    <t>16th month</t>
  </si>
  <si>
    <t>17th month</t>
  </si>
  <si>
    <t>18th month</t>
  </si>
  <si>
    <t>19th month</t>
  </si>
  <si>
    <t>20th month</t>
  </si>
  <si>
    <t>21st month</t>
  </si>
  <si>
    <t>22nd month</t>
  </si>
  <si>
    <t>23rd month</t>
  </si>
  <si>
    <t>24th month</t>
  </si>
  <si>
    <t>25th month</t>
  </si>
  <si>
    <t>26th month</t>
  </si>
  <si>
    <t>27th month</t>
  </si>
  <si>
    <t>28th month</t>
  </si>
  <si>
    <t>29th month</t>
  </si>
  <si>
    <t>30th month</t>
  </si>
  <si>
    <t>31st month</t>
  </si>
  <si>
    <t>32nd month</t>
  </si>
  <si>
    <t>33rd month</t>
  </si>
  <si>
    <t>34th month</t>
  </si>
  <si>
    <t>35th month</t>
  </si>
  <si>
    <t>36th month</t>
  </si>
  <si>
    <t>37th month</t>
  </si>
  <si>
    <t>38th month</t>
  </si>
  <si>
    <t>39th month</t>
  </si>
  <si>
    <t>40th month</t>
  </si>
  <si>
    <t>41st month</t>
  </si>
  <si>
    <t>42nd month</t>
  </si>
  <si>
    <t>43rd month</t>
  </si>
  <si>
    <t>44th month</t>
  </si>
  <si>
    <t>45th month</t>
  </si>
  <si>
    <t>46th month</t>
  </si>
  <si>
    <t>47th month</t>
  </si>
  <si>
    <t>48th month</t>
  </si>
  <si>
    <t>49th month</t>
  </si>
  <si>
    <t>50th month</t>
  </si>
  <si>
    <t>Total Payments</t>
  </si>
  <si>
    <t>Total Discount</t>
  </si>
  <si>
    <t>NPV</t>
  </si>
  <si>
    <t>NPV per SQM</t>
  </si>
  <si>
    <t>Seller's Incentive</t>
  </si>
  <si>
    <t>Effective Discount</t>
  </si>
  <si>
    <t>EDR</t>
  </si>
  <si>
    <t>Other Charges:</t>
  </si>
  <si>
    <t>1. The sample computation above is being shown for presentation purposes only. The Registered Seller does not guarantee the availability of the unit/lot by the time the buyer decides to pursue with the purchase.</t>
  </si>
  <si>
    <t>2. In our continuing effort to improve our product, we reserve the right to make changes or modifications to the site plan in terms of sizes, dimensions and features, without notice.</t>
  </si>
  <si>
    <t>3. All lot area measurements are approximate and subject to final verification. Additional lot areas will be charged at the prevailing market prices.</t>
  </si>
  <si>
    <t>4. Prices are VAT inclusive (if applicable). VAT is stated per government regulation.</t>
  </si>
  <si>
    <t>5. The Net Contract Price is exclusive of fire insurance, mortagage redemption fees, miscellaneuous fees, documentary stamp tax, transfer fees, etc. which are for the buyers' account.</t>
  </si>
  <si>
    <t>6. Other Charges is inclusive of admin fees, registration fees, miscellaneous fees and transfer tax.</t>
  </si>
  <si>
    <t>7. Prices are subject to change without prior notice.</t>
  </si>
  <si>
    <t>8. Seller reserves the right to make necessary changes on the other charges, as it may deem necessary, without prior notice.</t>
  </si>
  <si>
    <t>9. Buyer is required to issue post-dated checks for the Net Contract Price payable to Registered Seller and for the Other Charges payable to Landco Pacific Corporation.</t>
  </si>
  <si>
    <t>10.Other Charges are fixed percentage of Net Contract Price regardless of payment term option.</t>
  </si>
  <si>
    <t>GF</t>
  </si>
  <si>
    <t>Commercial</t>
  </si>
  <si>
    <t>YEAR END PROMO INSTALLMENT 2
2.5% Discount on Selling Price, 
25% DP to be paid in 48 mos equal installment,75% for Lumpsum</t>
  </si>
  <si>
    <t>YEAR END PROMO INSTALLMENT 1
5% Discount on Selling Price, 
5% Spot Dp payable over 3 mos, 20% DP to be paid in 45 mos equal installment; 75% for Lumpsum</t>
  </si>
  <si>
    <t>GFC01</t>
  </si>
  <si>
    <t>Parking</t>
  </si>
  <si>
    <t>The Nautilus</t>
  </si>
  <si>
    <t>STANDARD TERM
SPOT CASH
25%  Discount on Selling Price
90% Payable within 30 days after RF 10% Retention</t>
  </si>
  <si>
    <t>STANDARD TERM
DEFERRED 2
15%  Discount on Selling Price, 100% Net Selling Price Payable 
over 48months, no interest</t>
  </si>
  <si>
    <t>PS28</t>
  </si>
  <si>
    <t>STANDARD TERM
DEFERRED 1
20%  Discount on Selling Price, 5% Spot DP, Remaining amount over 48months, no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</si>
</sst>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_-&quot;₱&quot;* #,##0.00_-;\-&quot;₱&quot;* #,##0.00_-;_-&quot;₱&quot;* &quot;-&quot;??_-;_-@_-"/>
    <numFmt numFmtId="165" formatCode="_-* #,##0.00_-;\-* #,##0.00_-;_-* &quot;-&quot;??_-;_-@_-"/>
    <numFmt numFmtId="166" formatCode="[$-3409]mmmm\ dd\,\ yyyy;@"/>
    <numFmt numFmtId="167" formatCode="_(* #,##0.00_);_(* \(#,##0.00\);_(* \-??_);_(@_)"/>
    <numFmt numFmtId="168" formatCode="_-[$$-409]* #,##0.00_ ;_-[$$-409]* \-#,##0.00\ ;_-[$$-409]* &quot;-&quot;??_ ;_-@_ "/>
    <numFmt numFmtId="169" formatCode="_-[$₱-3409]* #,##0.00_-;\-[$₱-3409]* #,##0.00_-;_-[$₱-3409]* &quot;-&quot;??_-;_-@_-"/>
    <numFmt numFmtId="170" formatCode="0.0000"/>
    <numFmt numFmtId="171" formatCode="0.0%"/>
    <numFmt numFmtId="172" formatCode="_(* #,##0_);_(* \(#,##0\);_(* \-??_);_(@_)"/>
    <numFmt numFmtId="173" formatCode="_(&quot;₱&quot;* #,##0.00_);_(&quot;₱&quot;* \(#,##0.00\);_(&quot;₱&quot;* &quot;-&quot;??_);_(@_)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ptos Narrow"/>
      <family val="2"/>
      <scheme val="minor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i/>
      <sz val="9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theme="1"/>
      <name val="Futura Std Book"/>
      <family val="2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26"/>
      </patternFill>
    </fill>
    <fill>
      <patternFill patternType="solid">
        <fgColor indexed="43"/>
        <bgColor indexed="26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172" fontId="3" fillId="0" borderId="0" applyFill="0" applyBorder="0" applyAlignment="0" applyProtection="0"/>
    <xf numFmtId="9" fontId="3" fillId="0" borderId="0" applyFill="0" applyBorder="0" applyAlignment="0" applyProtection="0"/>
  </cellStyleXfs>
  <cellXfs count="128">
    <xf numFmtId="0" fontId="0" fillId="0" borderId="0" xfId="0"/>
    <xf numFmtId="0" fontId="4" fillId="0" borderId="0" xfId="3" applyFont="1" applyProtection="1">
      <protection locked="0"/>
    </xf>
    <xf numFmtId="43" fontId="5" fillId="0" borderId="0" xfId="4" applyFont="1" applyProtection="1">
      <protection locked="0"/>
    </xf>
    <xf numFmtId="0" fontId="5" fillId="0" borderId="0" xfId="3" applyFont="1" applyProtection="1">
      <protection locked="0"/>
    </xf>
    <xf numFmtId="0" fontId="6" fillId="0" borderId="0" xfId="0" applyFont="1" applyProtection="1">
      <protection locked="0"/>
    </xf>
    <xf numFmtId="43" fontId="6" fillId="0" borderId="0" xfId="4" applyFont="1" applyProtection="1">
      <protection locked="0"/>
    </xf>
    <xf numFmtId="0" fontId="4" fillId="0" borderId="0" xfId="3" applyFont="1" applyAlignment="1" applyProtection="1">
      <alignment horizontal="right"/>
      <protection locked="0"/>
    </xf>
    <xf numFmtId="43" fontId="5" fillId="0" borderId="0" xfId="4" applyFont="1" applyAlignment="1" applyProtection="1">
      <protection locked="0"/>
    </xf>
    <xf numFmtId="43" fontId="7" fillId="0" borderId="0" xfId="4" applyFont="1" applyAlignment="1" applyProtection="1">
      <protection locked="0"/>
    </xf>
    <xf numFmtId="0" fontId="8" fillId="2" borderId="0" xfId="3" applyFont="1" applyFill="1" applyAlignment="1" applyProtection="1">
      <alignment horizontal="right"/>
      <protection locked="0"/>
    </xf>
    <xf numFmtId="43" fontId="7" fillId="0" borderId="0" xfId="4" applyFont="1" applyBorder="1" applyAlignment="1" applyProtection="1">
      <protection locked="0"/>
    </xf>
    <xf numFmtId="43" fontId="5" fillId="0" borderId="0" xfId="4" applyFont="1" applyBorder="1" applyAlignment="1" applyProtection="1">
      <protection locked="0"/>
    </xf>
    <xf numFmtId="0" fontId="8" fillId="0" borderId="0" xfId="3" applyFont="1" applyAlignment="1" applyProtection="1">
      <alignment horizontal="right"/>
      <protection locked="0"/>
    </xf>
    <xf numFmtId="166" fontId="9" fillId="0" borderId="0" xfId="4" applyNumberFormat="1" applyFont="1" applyFill="1" applyBorder="1" applyAlignment="1" applyProtection="1">
      <alignment horizontal="center"/>
      <protection locked="0"/>
    </xf>
    <xf numFmtId="166" fontId="9" fillId="0" borderId="0" xfId="4" applyNumberFormat="1" applyFont="1" applyFill="1" applyBorder="1" applyAlignment="1" applyProtection="1">
      <alignment horizontal="left"/>
      <protection locked="0"/>
    </xf>
    <xf numFmtId="0" fontId="9" fillId="0" borderId="0" xfId="3" applyFont="1" applyProtection="1">
      <protection locked="0"/>
    </xf>
    <xf numFmtId="0" fontId="0" fillId="0" borderId="0" xfId="0" applyProtection="1">
      <protection locked="0"/>
    </xf>
    <xf numFmtId="43" fontId="0" fillId="0" borderId="0" xfId="4" applyFont="1" applyProtection="1">
      <protection locked="0"/>
    </xf>
    <xf numFmtId="43" fontId="9" fillId="0" borderId="0" xfId="4" applyFont="1" applyFill="1" applyBorder="1" applyAlignment="1" applyProtection="1">
      <alignment horizontal="center"/>
      <protection locked="0"/>
    </xf>
    <xf numFmtId="43" fontId="9" fillId="0" borderId="0" xfId="4" applyFont="1" applyFill="1" applyBorder="1" applyAlignment="1" applyProtection="1">
      <alignment horizontal="left"/>
      <protection locked="0"/>
    </xf>
    <xf numFmtId="43" fontId="9" fillId="0" borderId="0" xfId="4" applyFont="1" applyAlignment="1" applyProtection="1">
      <protection locked="0"/>
    </xf>
    <xf numFmtId="0" fontId="8" fillId="2" borderId="1" xfId="3" applyFont="1" applyFill="1" applyBorder="1" applyAlignment="1" applyProtection="1">
      <alignment horizontal="right"/>
      <protection locked="0"/>
    </xf>
    <xf numFmtId="43" fontId="8" fillId="0" borderId="0" xfId="4" applyFont="1" applyFill="1" applyBorder="1" applyAlignment="1" applyProtection="1">
      <alignment horizontal="left"/>
      <protection locked="0"/>
    </xf>
    <xf numFmtId="0" fontId="8" fillId="0" borderId="0" xfId="3" applyFont="1" applyAlignment="1" applyProtection="1">
      <alignment horizontal="right"/>
      <protection hidden="1"/>
    </xf>
    <xf numFmtId="43" fontId="8" fillId="0" borderId="1" xfId="4" applyFont="1" applyFill="1" applyBorder="1" applyAlignment="1" applyProtection="1">
      <alignment horizontal="left"/>
      <protection hidden="1"/>
    </xf>
    <xf numFmtId="43" fontId="8" fillId="0" borderId="0" xfId="4" applyFont="1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3" applyFont="1" applyProtection="1">
      <protection hidden="1"/>
    </xf>
    <xf numFmtId="43" fontId="0" fillId="0" borderId="0" xfId="4" applyFont="1" applyProtection="1">
      <protection hidden="1"/>
    </xf>
    <xf numFmtId="9" fontId="0" fillId="0" borderId="0" xfId="0" applyNumberFormat="1" applyProtection="1">
      <protection hidden="1"/>
    </xf>
    <xf numFmtId="43" fontId="8" fillId="2" borderId="1" xfId="4" applyFont="1" applyFill="1" applyBorder="1" applyAlignment="1" applyProtection="1">
      <alignment horizontal="left"/>
      <protection hidden="1"/>
    </xf>
    <xf numFmtId="0" fontId="4" fillId="0" borderId="0" xfId="3" applyFont="1" applyProtection="1">
      <protection hidden="1"/>
    </xf>
    <xf numFmtId="43" fontId="5" fillId="0" borderId="0" xfId="4" applyFont="1" applyBorder="1" applyProtection="1">
      <protection hidden="1"/>
    </xf>
    <xf numFmtId="167" fontId="4" fillId="0" borderId="0" xfId="3" applyNumberFormat="1" applyFont="1" applyProtection="1">
      <protection hidden="1"/>
    </xf>
    <xf numFmtId="0" fontId="6" fillId="0" borderId="0" xfId="0" applyFont="1" applyProtection="1">
      <protection hidden="1"/>
    </xf>
    <xf numFmtId="43" fontId="6" fillId="0" borderId="0" xfId="4" applyFont="1" applyBorder="1" applyProtection="1">
      <protection hidden="1"/>
    </xf>
    <xf numFmtId="43" fontId="9" fillId="0" borderId="0" xfId="4" applyFont="1" applyBorder="1" applyProtection="1">
      <protection hidden="1"/>
    </xf>
    <xf numFmtId="0" fontId="10" fillId="0" borderId="0" xfId="0" applyFont="1" applyProtection="1">
      <protection hidden="1"/>
    </xf>
    <xf numFmtId="43" fontId="10" fillId="0" borderId="0" xfId="4" applyFont="1" applyBorder="1" applyProtection="1">
      <protection hidden="1"/>
    </xf>
    <xf numFmtId="0" fontId="11" fillId="3" borderId="5" xfId="3" applyFont="1" applyFill="1" applyBorder="1" applyAlignment="1" applyProtection="1">
      <alignment horizontal="center" vertical="center" wrapText="1"/>
      <protection hidden="1"/>
    </xf>
    <xf numFmtId="0" fontId="8" fillId="3" borderId="6" xfId="3" applyFont="1" applyFill="1" applyBorder="1" applyAlignment="1" applyProtection="1">
      <alignment horizontal="center" vertical="center" wrapText="1"/>
      <protection hidden="1"/>
    </xf>
    <xf numFmtId="0" fontId="8" fillId="4" borderId="7" xfId="3" applyFont="1" applyFill="1" applyBorder="1" applyAlignment="1" applyProtection="1">
      <alignment horizontal="center" vertical="center" wrapText="1"/>
      <protection hidden="1"/>
    </xf>
    <xf numFmtId="0" fontId="8" fillId="3" borderId="7" xfId="3" applyFont="1" applyFill="1" applyBorder="1" applyAlignment="1" applyProtection="1">
      <alignment horizontal="center" vertical="center" wrapText="1"/>
      <protection hidden="1"/>
    </xf>
    <xf numFmtId="0" fontId="5" fillId="0" borderId="0" xfId="3" applyFont="1" applyAlignment="1" applyProtection="1">
      <alignment horizontal="center" vertical="center"/>
      <protection hidden="1"/>
    </xf>
    <xf numFmtId="43" fontId="5" fillId="0" borderId="0" xfId="4" applyFont="1" applyAlignment="1" applyProtection="1">
      <alignment horizontal="center" vertical="center"/>
      <protection hidden="1"/>
    </xf>
    <xf numFmtId="0" fontId="11" fillId="5" borderId="8" xfId="3" applyFont="1" applyFill="1" applyBorder="1" applyAlignment="1" applyProtection="1">
      <alignment horizontal="center" vertical="center" wrapText="1"/>
      <protection hidden="1"/>
    </xf>
    <xf numFmtId="164" fontId="11" fillId="5" borderId="8" xfId="3" applyNumberFormat="1" applyFont="1" applyFill="1" applyBorder="1" applyAlignment="1" applyProtection="1">
      <alignment horizontal="center" vertical="center" wrapText="1"/>
      <protection hidden="1"/>
    </xf>
    <xf numFmtId="168" fontId="11" fillId="4" borderId="9" xfId="3" applyNumberFormat="1" applyFont="1" applyFill="1" applyBorder="1" applyAlignment="1" applyProtection="1">
      <alignment horizontal="center" vertical="center" wrapText="1"/>
      <protection hidden="1"/>
    </xf>
    <xf numFmtId="169" fontId="11" fillId="5" borderId="9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3" applyFont="1" applyAlignment="1" applyProtection="1">
      <alignment vertical="center"/>
      <protection hidden="1"/>
    </xf>
    <xf numFmtId="170" fontId="5" fillId="0" borderId="0" xfId="2" applyNumberFormat="1" applyFont="1" applyAlignment="1" applyProtection="1">
      <alignment vertical="center"/>
      <protection hidden="1"/>
    </xf>
    <xf numFmtId="43" fontId="5" fillId="0" borderId="0" xfId="4" applyFont="1" applyAlignment="1" applyProtection="1">
      <alignment vertical="center"/>
      <protection hidden="1"/>
    </xf>
    <xf numFmtId="9" fontId="11" fillId="5" borderId="8" xfId="3" applyNumberFormat="1" applyFont="1" applyFill="1" applyBorder="1" applyAlignment="1" applyProtection="1">
      <alignment horizontal="right" vertical="center" wrapText="1"/>
      <protection hidden="1"/>
    </xf>
    <xf numFmtId="9" fontId="11" fillId="4" borderId="9" xfId="3" applyNumberFormat="1" applyFont="1" applyFill="1" applyBorder="1" applyAlignment="1" applyProtection="1">
      <alignment horizontal="right" vertical="center" wrapText="1"/>
      <protection hidden="1"/>
    </xf>
    <xf numFmtId="9" fontId="11" fillId="5" borderId="9" xfId="3" applyNumberFormat="1" applyFont="1" applyFill="1" applyBorder="1" applyAlignment="1" applyProtection="1">
      <alignment horizontal="right" vertical="center" wrapText="1"/>
      <protection hidden="1"/>
    </xf>
    <xf numFmtId="171" fontId="11" fillId="5" borderId="9" xfId="3" applyNumberFormat="1" applyFont="1" applyFill="1" applyBorder="1" applyAlignment="1" applyProtection="1">
      <alignment horizontal="right" vertical="center" wrapText="1"/>
      <protection hidden="1"/>
    </xf>
    <xf numFmtId="171" fontId="11" fillId="4" borderId="9" xfId="3" applyNumberFormat="1" applyFont="1" applyFill="1" applyBorder="1" applyAlignment="1" applyProtection="1">
      <alignment horizontal="right" vertical="center" wrapText="1"/>
      <protection hidden="1"/>
    </xf>
    <xf numFmtId="0" fontId="12" fillId="5" borderId="8" xfId="3" applyFont="1" applyFill="1" applyBorder="1" applyAlignment="1" applyProtection="1">
      <alignment horizontal="center" vertical="center" wrapText="1"/>
      <protection hidden="1"/>
    </xf>
    <xf numFmtId="169" fontId="12" fillId="5" borderId="8" xfId="3" applyNumberFormat="1" applyFont="1" applyFill="1" applyBorder="1" applyAlignment="1" applyProtection="1">
      <alignment horizontal="center" vertical="center" wrapText="1"/>
      <protection hidden="1"/>
    </xf>
    <xf numFmtId="168" fontId="12" fillId="4" borderId="9" xfId="3" applyNumberFormat="1" applyFont="1" applyFill="1" applyBorder="1" applyAlignment="1" applyProtection="1">
      <alignment horizontal="center" vertical="center" wrapText="1"/>
      <protection hidden="1"/>
    </xf>
    <xf numFmtId="169" fontId="12" fillId="5" borderId="9" xfId="3" applyNumberFormat="1" applyFont="1" applyFill="1" applyBorder="1" applyAlignment="1" applyProtection="1">
      <alignment horizontal="center" vertical="center" wrapText="1"/>
      <protection hidden="1"/>
    </xf>
    <xf numFmtId="9" fontId="5" fillId="0" borderId="0" xfId="3" applyNumberFormat="1" applyFont="1" applyAlignment="1" applyProtection="1">
      <alignment vertical="center"/>
      <protection hidden="1"/>
    </xf>
    <xf numFmtId="169" fontId="11" fillId="5" borderId="8" xfId="3" applyNumberFormat="1" applyFont="1" applyFill="1" applyBorder="1" applyAlignment="1" applyProtection="1">
      <alignment horizontal="center" vertical="center" wrapText="1"/>
      <protection hidden="1"/>
    </xf>
    <xf numFmtId="43" fontId="5" fillId="0" borderId="0" xfId="3" applyNumberFormat="1" applyFont="1" applyAlignment="1" applyProtection="1">
      <alignment vertical="center"/>
      <protection hidden="1"/>
    </xf>
    <xf numFmtId="0" fontId="9" fillId="0" borderId="10" xfId="3" applyFont="1" applyBorder="1" applyAlignment="1" applyProtection="1">
      <alignment horizontal="center"/>
      <protection hidden="1"/>
    </xf>
    <xf numFmtId="169" fontId="9" fillId="0" borderId="11" xfId="3" applyNumberFormat="1" applyFont="1" applyBorder="1" applyProtection="1">
      <protection hidden="1"/>
    </xf>
    <xf numFmtId="167" fontId="9" fillId="0" borderId="12" xfId="3" applyNumberFormat="1" applyFont="1" applyBorder="1" applyProtection="1">
      <protection hidden="1"/>
    </xf>
    <xf numFmtId="169" fontId="9" fillId="0" borderId="13" xfId="3" applyNumberFormat="1" applyFont="1" applyBorder="1" applyProtection="1">
      <protection hidden="1"/>
    </xf>
    <xf numFmtId="167" fontId="9" fillId="0" borderId="14" xfId="3" applyNumberFormat="1" applyFont="1" applyBorder="1" applyProtection="1">
      <protection hidden="1"/>
    </xf>
    <xf numFmtId="169" fontId="9" fillId="0" borderId="14" xfId="3" applyNumberFormat="1" applyFont="1" applyBorder="1" applyProtection="1">
      <protection hidden="1"/>
    </xf>
    <xf numFmtId="167" fontId="9" fillId="0" borderId="15" xfId="3" applyNumberFormat="1" applyFont="1" applyBorder="1" applyProtection="1">
      <protection hidden="1"/>
    </xf>
    <xf numFmtId="9" fontId="6" fillId="0" borderId="0" xfId="2" applyFont="1" applyProtection="1">
      <protection hidden="1"/>
    </xf>
    <xf numFmtId="43" fontId="6" fillId="0" borderId="0" xfId="4" applyFont="1" applyProtection="1">
      <protection hidden="1"/>
    </xf>
    <xf numFmtId="169" fontId="9" fillId="0" borderId="10" xfId="5" applyNumberFormat="1" applyFont="1" applyFill="1" applyBorder="1" applyAlignment="1" applyProtection="1">
      <protection hidden="1"/>
    </xf>
    <xf numFmtId="168" fontId="9" fillId="0" borderId="13" xfId="5" applyNumberFormat="1" applyFont="1" applyFill="1" applyBorder="1" applyAlignment="1" applyProtection="1">
      <protection hidden="1"/>
    </xf>
    <xf numFmtId="169" fontId="9" fillId="0" borderId="13" xfId="5" applyNumberFormat="1" applyFont="1" applyFill="1" applyBorder="1" applyAlignment="1" applyProtection="1">
      <protection hidden="1"/>
    </xf>
    <xf numFmtId="43" fontId="6" fillId="0" borderId="0" xfId="0" applyNumberFormat="1" applyFont="1" applyProtection="1">
      <protection hidden="1"/>
    </xf>
    <xf numFmtId="10" fontId="6" fillId="0" borderId="0" xfId="2" applyNumberFormat="1" applyFont="1" applyProtection="1">
      <protection hidden="1"/>
    </xf>
    <xf numFmtId="173" fontId="6" fillId="0" borderId="0" xfId="2" applyNumberFormat="1" applyFont="1" applyProtection="1">
      <protection hidden="1"/>
    </xf>
    <xf numFmtId="10" fontId="6" fillId="0" borderId="0" xfId="4" applyNumberFormat="1" applyFont="1" applyProtection="1">
      <protection hidden="1"/>
    </xf>
    <xf numFmtId="2" fontId="6" fillId="0" borderId="0" xfId="0" applyNumberFormat="1" applyFont="1" applyProtection="1">
      <protection hidden="1"/>
    </xf>
    <xf numFmtId="168" fontId="9" fillId="0" borderId="12" xfId="3" applyNumberFormat="1" applyFont="1" applyBorder="1" applyProtection="1">
      <protection hidden="1"/>
    </xf>
    <xf numFmtId="167" fontId="9" fillId="0" borderId="13" xfId="3" applyNumberFormat="1" applyFont="1" applyBorder="1" applyProtection="1">
      <protection hidden="1"/>
    </xf>
    <xf numFmtId="167" fontId="8" fillId="6" borderId="2" xfId="3" applyNumberFormat="1" applyFont="1" applyFill="1" applyBorder="1" applyProtection="1">
      <protection hidden="1"/>
    </xf>
    <xf numFmtId="169" fontId="9" fillId="6" borderId="16" xfId="4" applyNumberFormat="1" applyFont="1" applyFill="1" applyBorder="1" applyProtection="1">
      <protection hidden="1"/>
    </xf>
    <xf numFmtId="168" fontId="9" fillId="6" borderId="17" xfId="4" applyNumberFormat="1" applyFont="1" applyFill="1" applyBorder="1" applyProtection="1">
      <protection hidden="1"/>
    </xf>
    <xf numFmtId="169" fontId="9" fillId="6" borderId="18" xfId="3" applyNumberFormat="1" applyFont="1" applyFill="1" applyBorder="1" applyProtection="1">
      <protection hidden="1"/>
    </xf>
    <xf numFmtId="169" fontId="9" fillId="6" borderId="19" xfId="3" applyNumberFormat="1" applyFont="1" applyFill="1" applyBorder="1" applyProtection="1">
      <protection hidden="1"/>
    </xf>
    <xf numFmtId="167" fontId="8" fillId="7" borderId="20" xfId="3" applyNumberFormat="1" applyFont="1" applyFill="1" applyBorder="1" applyProtection="1">
      <protection hidden="1"/>
    </xf>
    <xf numFmtId="169" fontId="9" fillId="7" borderId="21" xfId="3" applyNumberFormat="1" applyFont="1" applyFill="1" applyBorder="1" applyProtection="1">
      <protection hidden="1"/>
    </xf>
    <xf numFmtId="168" fontId="9" fillId="7" borderId="22" xfId="3" applyNumberFormat="1" applyFont="1" applyFill="1" applyBorder="1" applyProtection="1">
      <protection hidden="1"/>
    </xf>
    <xf numFmtId="169" fontId="9" fillId="7" borderId="23" xfId="3" applyNumberFormat="1" applyFont="1" applyFill="1" applyBorder="1" applyProtection="1">
      <protection hidden="1"/>
    </xf>
    <xf numFmtId="169" fontId="9" fillId="7" borderId="24" xfId="3" applyNumberFormat="1" applyFont="1" applyFill="1" applyBorder="1" applyProtection="1">
      <protection hidden="1"/>
    </xf>
    <xf numFmtId="167" fontId="2" fillId="7" borderId="25" xfId="5" applyNumberFormat="1" applyFont="1" applyFill="1" applyBorder="1" applyAlignment="1" applyProtection="1">
      <protection hidden="1"/>
    </xf>
    <xf numFmtId="169" fontId="1" fillId="7" borderId="11" xfId="5" applyNumberFormat="1" applyFont="1" applyFill="1" applyBorder="1" applyAlignment="1" applyProtection="1">
      <protection hidden="1"/>
    </xf>
    <xf numFmtId="168" fontId="1" fillId="7" borderId="12" xfId="5" applyNumberFormat="1" applyFont="1" applyFill="1" applyBorder="1" applyAlignment="1" applyProtection="1">
      <protection hidden="1"/>
    </xf>
    <xf numFmtId="169" fontId="1" fillId="7" borderId="13" xfId="5" applyNumberFormat="1" applyFont="1" applyFill="1" applyBorder="1" applyAlignment="1" applyProtection="1">
      <protection hidden="1"/>
    </xf>
    <xf numFmtId="169" fontId="1" fillId="7" borderId="14" xfId="5" applyNumberFormat="1" applyFont="1" applyFill="1" applyBorder="1" applyAlignment="1" applyProtection="1">
      <protection hidden="1"/>
    </xf>
    <xf numFmtId="167" fontId="8" fillId="7" borderId="26" xfId="3" applyNumberFormat="1" applyFont="1" applyFill="1" applyBorder="1" applyProtection="1">
      <protection hidden="1"/>
    </xf>
    <xf numFmtId="169" fontId="9" fillId="7" borderId="27" xfId="3" applyNumberFormat="1" applyFont="1" applyFill="1" applyBorder="1" applyProtection="1">
      <protection hidden="1"/>
    </xf>
    <xf numFmtId="168" fontId="9" fillId="7" borderId="28" xfId="3" applyNumberFormat="1" applyFont="1" applyFill="1" applyBorder="1" applyProtection="1">
      <protection hidden="1"/>
    </xf>
    <xf numFmtId="169" fontId="9" fillId="7" borderId="29" xfId="3" applyNumberFormat="1" applyFont="1" applyFill="1" applyBorder="1" applyProtection="1">
      <protection hidden="1"/>
    </xf>
    <xf numFmtId="169" fontId="9" fillId="7" borderId="30" xfId="3" applyNumberFormat="1" applyFont="1" applyFill="1" applyBorder="1" applyProtection="1">
      <protection hidden="1"/>
    </xf>
    <xf numFmtId="10" fontId="8" fillId="7" borderId="31" xfId="6" applyNumberFormat="1" applyFont="1" applyFill="1" applyBorder="1" applyAlignment="1" applyProtection="1">
      <protection hidden="1"/>
    </xf>
    <xf numFmtId="169" fontId="8" fillId="7" borderId="21" xfId="6" applyNumberFormat="1" applyFont="1" applyFill="1" applyBorder="1" applyAlignment="1" applyProtection="1">
      <protection hidden="1"/>
    </xf>
    <xf numFmtId="168" fontId="8" fillId="7" borderId="22" xfId="6" applyNumberFormat="1" applyFont="1" applyFill="1" applyBorder="1" applyAlignment="1" applyProtection="1">
      <protection hidden="1"/>
    </xf>
    <xf numFmtId="169" fontId="8" fillId="7" borderId="23" xfId="6" applyNumberFormat="1" applyFont="1" applyFill="1" applyBorder="1" applyAlignment="1" applyProtection="1">
      <protection hidden="1"/>
    </xf>
    <xf numFmtId="169" fontId="8" fillId="7" borderId="24" xfId="6" applyNumberFormat="1" applyFont="1" applyFill="1" applyBorder="1" applyAlignment="1" applyProtection="1">
      <protection hidden="1"/>
    </xf>
    <xf numFmtId="169" fontId="9" fillId="0" borderId="0" xfId="3" applyNumberFormat="1" applyFont="1" applyProtection="1">
      <protection hidden="1"/>
    </xf>
    <xf numFmtId="168" fontId="9" fillId="0" borderId="0" xfId="3" applyNumberFormat="1" applyFont="1" applyProtection="1">
      <protection hidden="1"/>
    </xf>
    <xf numFmtId="0" fontId="8" fillId="0" borderId="32" xfId="3" applyFont="1" applyBorder="1" applyAlignment="1" applyProtection="1">
      <alignment horizontal="left" vertical="center" wrapText="1"/>
      <protection hidden="1"/>
    </xf>
    <xf numFmtId="169" fontId="8" fillId="0" borderId="17" xfId="4" applyNumberFormat="1" applyFont="1" applyBorder="1" applyAlignment="1" applyProtection="1">
      <alignment horizontal="center" vertical="center"/>
      <protection hidden="1"/>
    </xf>
    <xf numFmtId="168" fontId="8" fillId="0" borderId="17" xfId="4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43" fontId="6" fillId="0" borderId="0" xfId="4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3" fontId="1" fillId="0" borderId="0" xfId="4" applyFont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4" fillId="0" borderId="0" xfId="0" applyFont="1" applyProtection="1">
      <protection hidden="1"/>
    </xf>
    <xf numFmtId="165" fontId="8" fillId="2" borderId="1" xfId="1" applyFont="1" applyFill="1" applyBorder="1" applyAlignment="1" applyProtection="1">
      <alignment horizontal="right"/>
      <protection locked="0"/>
    </xf>
    <xf numFmtId="169" fontId="6" fillId="0" borderId="0" xfId="0" applyNumberFormat="1" applyFont="1" applyProtection="1">
      <protection hidden="1"/>
    </xf>
    <xf numFmtId="0" fontId="13" fillId="0" borderId="0" xfId="0" applyFont="1" applyAlignment="1" applyProtection="1">
      <alignment horizontal="left" wrapText="1"/>
      <protection hidden="1"/>
    </xf>
    <xf numFmtId="166" fontId="9" fillId="2" borderId="1" xfId="4" applyNumberFormat="1" applyFont="1" applyFill="1" applyBorder="1" applyAlignment="1" applyProtection="1">
      <alignment horizontal="center"/>
      <protection locked="0"/>
    </xf>
    <xf numFmtId="43" fontId="9" fillId="2" borderId="1" xfId="4" applyFont="1" applyFill="1" applyBorder="1" applyAlignment="1" applyProtection="1">
      <alignment horizontal="center"/>
      <protection locked="0"/>
    </xf>
    <xf numFmtId="0" fontId="8" fillId="0" borderId="2" xfId="3" applyFont="1" applyBorder="1" applyAlignment="1" applyProtection="1">
      <alignment horizontal="center" vertical="center" wrapText="1"/>
      <protection hidden="1"/>
    </xf>
    <xf numFmtId="0" fontId="8" fillId="0" borderId="3" xfId="3" applyFont="1" applyBorder="1" applyAlignment="1" applyProtection="1">
      <alignment horizontal="center" vertical="center" wrapText="1"/>
      <protection hidden="1"/>
    </xf>
    <xf numFmtId="0" fontId="8" fillId="0" borderId="4" xfId="3" applyFont="1" applyBorder="1" applyAlignment="1" applyProtection="1">
      <alignment horizontal="center" vertical="center" wrapText="1"/>
      <protection hidden="1"/>
    </xf>
  </cellXfs>
  <cellStyles count="7">
    <cellStyle name="Comma" xfId="1" builtinId="3"/>
    <cellStyle name="Comma 2" xfId="4" xr:uid="{72C15726-2171-484D-AC3C-61466A2224B6}"/>
    <cellStyle name="Comma 3" xfId="5" xr:uid="{D6C176DF-AD34-4F7E-9F08-8030CA5A176E}"/>
    <cellStyle name="Normal" xfId="0" builtinId="0"/>
    <cellStyle name="Normal 2" xfId="3" xr:uid="{4EEAAB3C-D9AD-4FEB-8D1C-139DDB94D2B6}"/>
    <cellStyle name="Percent" xfId="2" builtinId="5"/>
    <cellStyle name="Percent 2 2" xfId="6" xr:uid="{0998E982-EDB7-413F-A3DA-4C799F6AA1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982980</xdr:colOff>
      <xdr:row>0</xdr:row>
      <xdr:rowOff>230393</xdr:rowOff>
    </xdr:from>
    <xdr:to>
      <xdr:col>6</xdr:col>
      <xdr:colOff>1766861</xdr:colOff>
      <xdr:row>4</xdr:row>
      <xdr:rowOff>129897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95FA02-0251-4836-85A3-C47E232AC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1080" y="230393"/>
          <a:ext cx="2605061" cy="13168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678179</xdr:colOff>
      <xdr:row>0</xdr:row>
      <xdr:rowOff>144779</xdr:rowOff>
    </xdr:from>
    <xdr:to>
      <xdr:col>2</xdr:col>
      <xdr:colOff>891540</xdr:colOff>
      <xdr:row>6</xdr:row>
      <xdr:rowOff>19972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AACA1F7-CC27-4160-B507-E782E0E4D6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199" y="144779"/>
          <a:ext cx="1790701" cy="15973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982980</xdr:colOff>
      <xdr:row>0</xdr:row>
      <xdr:rowOff>306593</xdr:rowOff>
    </xdr:from>
    <xdr:to>
      <xdr:col>6</xdr:col>
      <xdr:colOff>1484921</xdr:colOff>
      <xdr:row>5</xdr:row>
      <xdr:rowOff>53697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62B872-150F-41A6-9FD9-EFED10622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1080" y="306593"/>
          <a:ext cx="2605061" cy="1316824"/>
        </a:xfrm>
        <a:prstGeom prst="rect">
          <a:avLst/>
        </a:prstGeom>
      </xdr:spPr>
    </xdr:pic>
    <xdr:clientData/>
  </xdr:twoCellAnchor>
  <xdr:twoCellAnchor editAs="oneCell">
    <xdr:from>
      <xdr:col>1</xdr:col>
      <xdr:colOff>289560</xdr:colOff>
      <xdr:row>0</xdr:row>
      <xdr:rowOff>251460</xdr:rowOff>
    </xdr:from>
    <xdr:to>
      <xdr:col>2</xdr:col>
      <xdr:colOff>1255208</xdr:colOff>
      <xdr:row>3</xdr:row>
      <xdr:rowOff>146823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F49903-1E73-46F5-A1D5-ACBCF9D60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0" y="251460"/>
          <a:ext cx="2542988" cy="1160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BC52B-06BF-4793-B842-8202DF69E9CB}">
  <sheetPr>
    <pageSetUpPr fitToPage="1"/>
  </sheetPr>
  <dimension ref="B1:T105"/>
  <sheetViews>
    <sheetView view="pageBreakPreview" zoomScaleNormal="100" zoomScaleSheetLayoutView="100" zoomScalePageLayoutView="70" workbookViewId="0">
      <selection activeCell="N11" sqref="N11"/>
    </sheetView>
  </sheetViews>
  <sheetFormatPr baseColWidth="10" defaultColWidth="9.1640625" defaultRowHeight="13" x14ac:dyDescent="0.2"/>
  <cols>
    <col min="1" max="1" width="2.33203125" style="4" customWidth="1"/>
    <col min="2" max="2" width="23" style="4" customWidth="1"/>
    <col min="3" max="3" width="30.83203125" style="4" bestFit="1" customWidth="1"/>
    <col min="4" max="4" width="14.1640625" style="4" hidden="1" customWidth="1"/>
    <col min="5" max="5" width="26.5" style="4" bestFit="1" customWidth="1"/>
    <col min="6" max="6" width="14.1640625" style="4" hidden="1" customWidth="1"/>
    <col min="7" max="7" width="27" style="4" bestFit="1" customWidth="1"/>
    <col min="8" max="8" width="14.1640625" style="4" hidden="1" customWidth="1"/>
    <col min="9" max="9" width="31.5" style="4" hidden="1" customWidth="1"/>
    <col min="10" max="10" width="14.1640625" style="4" hidden="1" customWidth="1"/>
    <col min="11" max="11" width="31.5" style="4" hidden="1" customWidth="1"/>
    <col min="12" max="12" width="14.1640625" style="4" hidden="1" customWidth="1"/>
    <col min="13" max="13" width="15.83203125" style="4" customWidth="1"/>
    <col min="14" max="14" width="19.5" style="4" customWidth="1"/>
    <col min="15" max="15" width="7.1640625" style="4" customWidth="1"/>
    <col min="16" max="16" width="12.5" style="5" bestFit="1" customWidth="1"/>
    <col min="17" max="17" width="12" style="4" bestFit="1" customWidth="1"/>
    <col min="18" max="18" width="19.1640625" style="4" bestFit="1" customWidth="1"/>
    <col min="19" max="19" width="9.1640625" style="4"/>
    <col min="20" max="20" width="12.5" style="4" bestFit="1" customWidth="1"/>
    <col min="21" max="16384" width="9.1640625" style="4"/>
  </cols>
  <sheetData>
    <row r="1" spans="2:16" ht="75.75" customHeight="1" x14ac:dyDescent="0.2"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</row>
    <row r="2" spans="2:16" x14ac:dyDescent="0.2">
      <c r="B2" s="6"/>
      <c r="C2" s="7"/>
      <c r="D2" s="7"/>
      <c r="E2" s="3"/>
      <c r="F2" s="3"/>
      <c r="G2" s="3"/>
      <c r="H2" s="3"/>
      <c r="I2" s="3"/>
      <c r="J2" s="3"/>
      <c r="K2" s="3"/>
      <c r="L2" s="3"/>
      <c r="M2" s="3"/>
    </row>
    <row r="3" spans="2:16" x14ac:dyDescent="0.2">
      <c r="B3" s="6"/>
      <c r="C3" s="7"/>
      <c r="D3" s="7"/>
      <c r="E3" s="3"/>
      <c r="F3" s="3"/>
      <c r="G3" s="3"/>
      <c r="H3" s="3"/>
      <c r="I3" s="3"/>
      <c r="J3" s="3"/>
      <c r="K3" s="3"/>
      <c r="L3" s="3"/>
      <c r="M3" s="3"/>
    </row>
    <row r="4" spans="2:16" x14ac:dyDescent="0.2">
      <c r="B4" s="6"/>
      <c r="C4" s="7"/>
      <c r="D4" s="7"/>
      <c r="E4" s="3"/>
      <c r="F4" s="3"/>
      <c r="G4" s="3"/>
      <c r="H4" s="3"/>
      <c r="I4" s="3"/>
      <c r="J4" s="3"/>
      <c r="K4" s="3"/>
      <c r="L4" s="3"/>
      <c r="M4" s="3"/>
    </row>
    <row r="5" spans="2:16" x14ac:dyDescent="0.2">
      <c r="B5" s="6"/>
      <c r="E5" s="8"/>
      <c r="F5" s="8"/>
      <c r="G5" s="3"/>
      <c r="H5" s="3"/>
      <c r="I5" s="3"/>
      <c r="J5" s="3"/>
      <c r="K5" s="3"/>
      <c r="L5" s="3"/>
      <c r="M5" s="3"/>
    </row>
    <row r="6" spans="2:16" x14ac:dyDescent="0.2">
      <c r="B6" s="6"/>
      <c r="E6" s="8"/>
      <c r="F6" s="8"/>
      <c r="G6" s="3"/>
      <c r="H6" s="3"/>
      <c r="I6" s="3"/>
      <c r="J6" s="3"/>
      <c r="K6" s="3"/>
      <c r="L6" s="3"/>
      <c r="M6" s="3"/>
    </row>
    <row r="7" spans="2:16" ht="15" x14ac:dyDescent="0.2">
      <c r="B7" s="6"/>
      <c r="E7" s="9"/>
      <c r="G7" s="10" t="s">
        <v>0</v>
      </c>
      <c r="H7" s="3"/>
      <c r="I7" s="3"/>
      <c r="J7" s="3"/>
      <c r="K7" s="3"/>
      <c r="L7" s="3"/>
      <c r="M7" s="3"/>
    </row>
    <row r="8" spans="2:16" x14ac:dyDescent="0.2">
      <c r="B8" s="6"/>
      <c r="C8" s="11"/>
      <c r="D8" s="11"/>
      <c r="E8" s="3"/>
      <c r="F8" s="3"/>
      <c r="G8" s="3"/>
      <c r="H8" s="3"/>
      <c r="I8" s="3"/>
      <c r="J8" s="3"/>
      <c r="K8" s="3"/>
      <c r="L8" s="3"/>
      <c r="M8" s="3"/>
    </row>
    <row r="9" spans="2:16" x14ac:dyDescent="0.2">
      <c r="B9" s="6"/>
      <c r="C9" s="11"/>
      <c r="D9" s="11"/>
      <c r="E9" s="3"/>
      <c r="F9" s="3"/>
      <c r="G9" s="3"/>
      <c r="H9" s="3"/>
      <c r="I9" s="3"/>
      <c r="J9" s="3"/>
      <c r="K9" s="3"/>
      <c r="L9" s="3"/>
      <c r="M9" s="3"/>
    </row>
    <row r="10" spans="2:16" s="16" customFormat="1" ht="15" x14ac:dyDescent="0.2">
      <c r="B10" s="12" t="s">
        <v>1</v>
      </c>
      <c r="C10" s="123">
        <f ca="1">NOW()</f>
        <v>45673.653951388886</v>
      </c>
      <c r="D10" s="123"/>
      <c r="E10" s="123"/>
      <c r="F10" s="13"/>
      <c r="G10" s="14"/>
      <c r="H10" s="14"/>
      <c r="I10" s="14"/>
      <c r="J10" s="14"/>
      <c r="K10" s="14"/>
      <c r="L10" s="14"/>
      <c r="M10" s="15"/>
      <c r="P10" s="17"/>
    </row>
    <row r="11" spans="2:16" s="16" customFormat="1" ht="15" x14ac:dyDescent="0.2">
      <c r="B11" s="12" t="s">
        <v>2</v>
      </c>
      <c r="C11" s="124"/>
      <c r="D11" s="124"/>
      <c r="E11" s="124"/>
      <c r="F11" s="18"/>
      <c r="G11" s="19"/>
      <c r="H11" s="19"/>
      <c r="I11" s="19"/>
      <c r="J11" s="19"/>
      <c r="K11" s="19"/>
      <c r="L11" s="19"/>
      <c r="M11" s="15"/>
      <c r="P11" s="17"/>
    </row>
    <row r="12" spans="2:16" s="16" customFormat="1" ht="15" x14ac:dyDescent="0.2">
      <c r="B12" s="12" t="s">
        <v>3</v>
      </c>
      <c r="C12" s="124"/>
      <c r="D12" s="124"/>
      <c r="E12" s="124"/>
      <c r="F12" s="18"/>
      <c r="G12" s="19"/>
      <c r="H12" s="19"/>
      <c r="I12" s="19"/>
      <c r="J12" s="19"/>
      <c r="K12" s="19"/>
      <c r="L12" s="19"/>
      <c r="M12" s="15"/>
      <c r="P12" s="17"/>
    </row>
    <row r="13" spans="2:16" s="16" customFormat="1" ht="15" x14ac:dyDescent="0.2">
      <c r="B13" s="12"/>
      <c r="C13" s="20"/>
      <c r="D13" s="20"/>
      <c r="E13" s="15"/>
      <c r="F13" s="15"/>
      <c r="G13" s="15"/>
      <c r="H13" s="15"/>
      <c r="I13" s="15"/>
      <c r="J13" s="15"/>
      <c r="K13" s="15"/>
      <c r="L13" s="15"/>
      <c r="M13" s="15"/>
      <c r="P13" s="17"/>
    </row>
    <row r="14" spans="2:16" s="16" customFormat="1" ht="15" x14ac:dyDescent="0.2">
      <c r="B14" s="12" t="s">
        <v>4</v>
      </c>
      <c r="C14" s="21" t="s">
        <v>5</v>
      </c>
      <c r="D14" s="12"/>
      <c r="M14" s="15"/>
      <c r="P14" s="17"/>
    </row>
    <row r="15" spans="2:16" s="16" customFormat="1" ht="15" x14ac:dyDescent="0.2">
      <c r="B15" s="12" t="s">
        <v>6</v>
      </c>
      <c r="C15" s="21" t="s">
        <v>93</v>
      </c>
      <c r="D15" s="12"/>
      <c r="M15" s="15"/>
      <c r="P15" s="17"/>
    </row>
    <row r="16" spans="2:16" s="16" customFormat="1" ht="15" x14ac:dyDescent="0.2">
      <c r="B16" s="12" t="s">
        <v>7</v>
      </c>
      <c r="C16" s="21" t="s">
        <v>97</v>
      </c>
      <c r="D16" s="12"/>
      <c r="M16" s="15"/>
      <c r="P16" s="17"/>
    </row>
    <row r="17" spans="2:20" s="16" customFormat="1" ht="15" x14ac:dyDescent="0.2">
      <c r="B17" s="12" t="s">
        <v>8</v>
      </c>
      <c r="C17" s="21" t="s">
        <v>94</v>
      </c>
      <c r="D17" s="12"/>
      <c r="M17" s="15"/>
      <c r="P17" s="17"/>
    </row>
    <row r="18" spans="2:20" s="16" customFormat="1" ht="15" x14ac:dyDescent="0.2">
      <c r="B18" s="12" t="s">
        <v>9</v>
      </c>
      <c r="C18" s="120">
        <v>278.8</v>
      </c>
      <c r="D18" s="22"/>
      <c r="M18" s="15"/>
      <c r="P18" s="17"/>
    </row>
    <row r="19" spans="2:20" s="16" customFormat="1" ht="15" x14ac:dyDescent="0.2">
      <c r="B19" s="12" t="s">
        <v>10</v>
      </c>
      <c r="C19" s="120">
        <v>374500</v>
      </c>
      <c r="D19" s="22"/>
      <c r="M19" s="15"/>
      <c r="P19" s="17"/>
      <c r="T19" s="17"/>
    </row>
    <row r="20" spans="2:20" s="26" customFormat="1" ht="15" x14ac:dyDescent="0.2">
      <c r="B20" s="23" t="s">
        <v>11</v>
      </c>
      <c r="C20" s="24">
        <f>C18*C19</f>
        <v>104410600</v>
      </c>
      <c r="D20" s="25"/>
      <c r="M20" s="27"/>
      <c r="P20" s="28"/>
      <c r="Q20" s="29"/>
      <c r="T20" s="28"/>
    </row>
    <row r="21" spans="2:20" s="26" customFormat="1" ht="15" x14ac:dyDescent="0.2">
      <c r="B21" s="23" t="s">
        <v>12</v>
      </c>
      <c r="C21" s="30">
        <v>60</v>
      </c>
      <c r="D21" s="25"/>
      <c r="M21" s="27"/>
      <c r="P21" s="28"/>
      <c r="Q21" s="29"/>
      <c r="T21" s="28"/>
    </row>
    <row r="22" spans="2:20" s="26" customFormat="1" ht="15" x14ac:dyDescent="0.2">
      <c r="B22" s="23"/>
      <c r="C22" s="25"/>
      <c r="D22" s="25"/>
      <c r="M22" s="27"/>
      <c r="P22" s="28"/>
      <c r="Q22" s="29"/>
      <c r="T22" s="28"/>
    </row>
    <row r="23" spans="2:20" s="26" customFormat="1" ht="15" x14ac:dyDescent="0.2">
      <c r="B23" s="23"/>
      <c r="C23" s="25"/>
      <c r="D23" s="25"/>
      <c r="M23" s="27"/>
      <c r="P23" s="28"/>
      <c r="Q23" s="29"/>
      <c r="T23" s="28"/>
    </row>
    <row r="24" spans="2:20" s="26" customFormat="1" ht="15" x14ac:dyDescent="0.2">
      <c r="B24" s="23"/>
      <c r="C24" s="25"/>
      <c r="D24" s="25"/>
      <c r="M24" s="27"/>
      <c r="P24" s="28"/>
      <c r="Q24" s="29"/>
      <c r="T24" s="28"/>
    </row>
    <row r="25" spans="2:20" s="34" customFormat="1" ht="14" thickBot="1" x14ac:dyDescent="0.25">
      <c r="B25" s="31"/>
      <c r="C25" s="32"/>
      <c r="D25" s="32"/>
      <c r="E25" s="33"/>
      <c r="F25" s="33"/>
      <c r="G25" s="33"/>
      <c r="H25" s="33"/>
      <c r="I25" s="33"/>
      <c r="J25" s="33"/>
      <c r="K25" s="33"/>
      <c r="L25" s="33"/>
      <c r="M25" s="33"/>
      <c r="P25" s="35"/>
      <c r="T25" s="35"/>
    </row>
    <row r="26" spans="2:20" s="34" customFormat="1" ht="19.75" customHeight="1" thickBot="1" x14ac:dyDescent="0.25">
      <c r="B26" s="36"/>
      <c r="C26" s="125" t="s">
        <v>13</v>
      </c>
      <c r="D26" s="126"/>
      <c r="E26" s="126"/>
      <c r="F26" s="126"/>
      <c r="G26" s="126"/>
      <c r="H26" s="126"/>
      <c r="I26" s="126"/>
      <c r="J26" s="126"/>
      <c r="K26" s="126"/>
      <c r="L26" s="127"/>
      <c r="N26" s="37"/>
      <c r="O26" s="37"/>
      <c r="P26" s="38"/>
      <c r="R26" s="37"/>
      <c r="S26" s="37"/>
      <c r="T26" s="38"/>
    </row>
    <row r="27" spans="2:20" s="43" customFormat="1" ht="102.5" customHeight="1" x14ac:dyDescent="0.2">
      <c r="B27" s="39" t="s">
        <v>14</v>
      </c>
      <c r="C27" s="40" t="s">
        <v>15</v>
      </c>
      <c r="D27" s="41" t="s">
        <v>16</v>
      </c>
      <c r="E27" s="42" t="s">
        <v>17</v>
      </c>
      <c r="F27" s="41" t="s">
        <v>16</v>
      </c>
      <c r="G27" s="42" t="s">
        <v>18</v>
      </c>
      <c r="H27" s="41" t="s">
        <v>16</v>
      </c>
      <c r="I27" s="42" t="s">
        <v>96</v>
      </c>
      <c r="J27" s="41" t="s">
        <v>16</v>
      </c>
      <c r="K27" s="42" t="s">
        <v>95</v>
      </c>
      <c r="L27" s="41" t="s">
        <v>16</v>
      </c>
      <c r="P27" s="44"/>
      <c r="T27" s="44"/>
    </row>
    <row r="28" spans="2:20" s="49" customFormat="1" ht="16" x14ac:dyDescent="0.2">
      <c r="B28" s="45" t="s">
        <v>19</v>
      </c>
      <c r="C28" s="46">
        <f>$C$20</f>
        <v>104410600</v>
      </c>
      <c r="D28" s="47">
        <f>C28/$C$21</f>
        <v>1740176.6666666667</v>
      </c>
      <c r="E28" s="48">
        <f t="shared" ref="E28:K28" si="0">$C$20</f>
        <v>104410600</v>
      </c>
      <c r="F28" s="47">
        <f>E28/$C$21</f>
        <v>1740176.6666666667</v>
      </c>
      <c r="G28" s="48">
        <f t="shared" si="0"/>
        <v>104410600</v>
      </c>
      <c r="H28" s="47">
        <f>G28/$C$21</f>
        <v>1740176.6666666667</v>
      </c>
      <c r="I28" s="48">
        <f t="shared" si="0"/>
        <v>104410600</v>
      </c>
      <c r="J28" s="47">
        <f>I28/$C$21</f>
        <v>1740176.6666666667</v>
      </c>
      <c r="K28" s="48">
        <f t="shared" si="0"/>
        <v>104410600</v>
      </c>
      <c r="L28" s="47">
        <f>K28/$C$21</f>
        <v>1740176.6666666667</v>
      </c>
      <c r="N28" s="50"/>
      <c r="P28" s="51"/>
      <c r="T28" s="51"/>
    </row>
    <row r="29" spans="2:20" s="49" customFormat="1" ht="16" x14ac:dyDescent="0.2">
      <c r="B29" s="45" t="s">
        <v>20</v>
      </c>
      <c r="C29" s="52">
        <v>0.2</v>
      </c>
      <c r="D29" s="53">
        <f>C29</f>
        <v>0.2</v>
      </c>
      <c r="E29" s="54">
        <v>0.15</v>
      </c>
      <c r="F29" s="53">
        <f>E29</f>
        <v>0.15</v>
      </c>
      <c r="G29" s="54">
        <v>0.1</v>
      </c>
      <c r="H29" s="53">
        <f>G29</f>
        <v>0.1</v>
      </c>
      <c r="I29" s="54">
        <v>0.05</v>
      </c>
      <c r="J29" s="53">
        <f>I29</f>
        <v>0.05</v>
      </c>
      <c r="K29" s="55">
        <v>2.5000000000000001E-2</v>
      </c>
      <c r="L29" s="56">
        <f>K29</f>
        <v>2.5000000000000001E-2</v>
      </c>
      <c r="P29" s="51"/>
      <c r="T29" s="51"/>
    </row>
    <row r="30" spans="2:20" s="49" customFormat="1" ht="16" x14ac:dyDescent="0.2">
      <c r="B30" s="57" t="s">
        <v>21</v>
      </c>
      <c r="C30" s="58">
        <f>C28*C29*-1</f>
        <v>-20882120</v>
      </c>
      <c r="D30" s="59">
        <f>C30/$C$21</f>
        <v>-348035.33333333331</v>
      </c>
      <c r="E30" s="60">
        <f>E28*E29*-1</f>
        <v>-15661590</v>
      </c>
      <c r="F30" s="59">
        <f>E30/$C$21</f>
        <v>-261026.5</v>
      </c>
      <c r="G30" s="60">
        <f t="shared" ref="G30:K30" si="1">G28*G29*-1</f>
        <v>-10441060</v>
      </c>
      <c r="H30" s="59">
        <f>G30/$C$21</f>
        <v>-174017.66666666666</v>
      </c>
      <c r="I30" s="60">
        <f>I28*I29*-1</f>
        <v>-5220530</v>
      </c>
      <c r="J30" s="59">
        <f>I30/$C$21</f>
        <v>-87008.833333333328</v>
      </c>
      <c r="K30" s="60">
        <f t="shared" si="1"/>
        <v>-2610265</v>
      </c>
      <c r="L30" s="59">
        <f>K30/$C$21</f>
        <v>-43504.416666666664</v>
      </c>
      <c r="O30" s="61"/>
      <c r="P30" s="51"/>
      <c r="S30" s="61"/>
      <c r="T30" s="51"/>
    </row>
    <row r="31" spans="2:20" s="49" customFormat="1" ht="16" x14ac:dyDescent="0.2">
      <c r="B31" s="45" t="s">
        <v>22</v>
      </c>
      <c r="C31" s="62">
        <f>C28+C30</f>
        <v>83528480</v>
      </c>
      <c r="D31" s="59">
        <f>C31/$C$21</f>
        <v>1392141.3333333333</v>
      </c>
      <c r="E31" s="48">
        <f t="shared" ref="E31:I31" si="2">E28+E30</f>
        <v>88749010</v>
      </c>
      <c r="F31" s="59">
        <f>E31/$C$21</f>
        <v>1479150.1666666667</v>
      </c>
      <c r="G31" s="48">
        <f t="shared" si="2"/>
        <v>93969540</v>
      </c>
      <c r="H31" s="59">
        <f>G31/$C$21</f>
        <v>1566159</v>
      </c>
      <c r="I31" s="48">
        <f t="shared" si="2"/>
        <v>99190070</v>
      </c>
      <c r="J31" s="59">
        <f>I31/$C$21</f>
        <v>1653167.8333333333</v>
      </c>
      <c r="K31" s="48">
        <f>K28+K30</f>
        <v>101800335</v>
      </c>
      <c r="L31" s="59">
        <f>K31/$C$21</f>
        <v>1696672.25</v>
      </c>
      <c r="M31" s="63"/>
      <c r="N31" s="63"/>
      <c r="O31" s="61"/>
      <c r="P31" s="51"/>
      <c r="S31" s="61"/>
      <c r="T31" s="51"/>
    </row>
    <row r="32" spans="2:20" s="34" customFormat="1" ht="15" x14ac:dyDescent="0.2">
      <c r="B32" s="64" t="s">
        <v>23</v>
      </c>
      <c r="C32" s="65"/>
      <c r="D32" s="66"/>
      <c r="E32" s="67"/>
      <c r="F32" s="68"/>
      <c r="G32" s="69"/>
      <c r="H32" s="68"/>
      <c r="I32" s="69"/>
      <c r="J32" s="68"/>
      <c r="K32" s="69"/>
      <c r="L32" s="70"/>
      <c r="N32" s="71"/>
      <c r="P32" s="72"/>
    </row>
    <row r="33" spans="2:17" s="34" customFormat="1" ht="15" x14ac:dyDescent="0.2">
      <c r="B33" s="64" t="s">
        <v>24</v>
      </c>
      <c r="C33" s="73">
        <v>500000</v>
      </c>
      <c r="D33" s="74">
        <f>C33/$C$21</f>
        <v>8333.3333333333339</v>
      </c>
      <c r="E33" s="75">
        <f>C33</f>
        <v>500000</v>
      </c>
      <c r="F33" s="74">
        <f>E33/$C$21</f>
        <v>8333.3333333333339</v>
      </c>
      <c r="G33" s="75">
        <f>E33</f>
        <v>500000</v>
      </c>
      <c r="H33" s="74">
        <f>G33/$C$21</f>
        <v>8333.3333333333339</v>
      </c>
      <c r="I33" s="75">
        <f>E33</f>
        <v>500000</v>
      </c>
      <c r="J33" s="74">
        <f>I33/$C$21</f>
        <v>8333.3333333333339</v>
      </c>
      <c r="K33" s="75">
        <f>G33</f>
        <v>500000</v>
      </c>
      <c r="L33" s="74">
        <f>K33/$C$21</f>
        <v>8333.3333333333339</v>
      </c>
      <c r="O33" s="71"/>
      <c r="P33" s="72"/>
    </row>
    <row r="34" spans="2:17" s="34" customFormat="1" ht="15" x14ac:dyDescent="0.2">
      <c r="B34" s="64" t="s">
        <v>25</v>
      </c>
      <c r="C34" s="65">
        <f>C31*90%-C33</f>
        <v>74675632</v>
      </c>
      <c r="D34" s="74">
        <f t="shared" ref="D34" si="3">C34/$C$21</f>
        <v>1244593.8666666667</v>
      </c>
      <c r="E34" s="67">
        <f>E31*5%-E33</f>
        <v>3937450.5</v>
      </c>
      <c r="F34" s="74">
        <f t="shared" ref="F34:F82" si="4">E34/$C$21</f>
        <v>65624.175000000003</v>
      </c>
      <c r="G34" s="67">
        <f>ROUNDUP((G31-G33)/48,-2)</f>
        <v>1947300</v>
      </c>
      <c r="H34" s="74">
        <f t="shared" ref="H34:H81" si="5">G34/$C$21</f>
        <v>32455</v>
      </c>
      <c r="I34" s="67">
        <f>ROUNDUP((((I31*5%)-I33)/3),-2)</f>
        <v>1486600</v>
      </c>
      <c r="J34" s="74">
        <f t="shared" ref="J34:J83" si="6">I34/$C$21</f>
        <v>24776.666666666668</v>
      </c>
      <c r="K34" s="69">
        <f>ROUNDUP((K31*25%-K33)/48,-2)</f>
        <v>519800</v>
      </c>
      <c r="L34" s="74">
        <f t="shared" ref="L34:L82" si="7">K34/$C$21</f>
        <v>8663.3333333333339</v>
      </c>
      <c r="M34" s="76"/>
      <c r="N34" s="72"/>
      <c r="O34" s="72"/>
      <c r="P34" s="72"/>
    </row>
    <row r="35" spans="2:17" s="34" customFormat="1" ht="15" x14ac:dyDescent="0.2">
      <c r="B35" s="64" t="s">
        <v>26</v>
      </c>
      <c r="C35" s="65"/>
      <c r="D35" s="74"/>
      <c r="E35" s="67">
        <f>ROUNDUP((E31-E33-E34)/48,-2)</f>
        <v>1756500</v>
      </c>
      <c r="F35" s="74">
        <f t="shared" si="4"/>
        <v>29275</v>
      </c>
      <c r="G35" s="69">
        <f>G34</f>
        <v>1947300</v>
      </c>
      <c r="H35" s="74">
        <f t="shared" si="5"/>
        <v>32455</v>
      </c>
      <c r="I35" s="69">
        <f>I34</f>
        <v>1486600</v>
      </c>
      <c r="J35" s="74">
        <f t="shared" si="6"/>
        <v>24776.666666666668</v>
      </c>
      <c r="K35" s="69">
        <f>K34</f>
        <v>519800</v>
      </c>
      <c r="L35" s="74">
        <f t="shared" si="7"/>
        <v>8663.3333333333339</v>
      </c>
      <c r="N35" s="72"/>
      <c r="O35" s="72"/>
      <c r="P35" s="72"/>
    </row>
    <row r="36" spans="2:17" s="34" customFormat="1" ht="15" x14ac:dyDescent="0.2">
      <c r="B36" s="64" t="s">
        <v>27</v>
      </c>
      <c r="C36" s="65"/>
      <c r="D36" s="66"/>
      <c r="E36" s="67">
        <f t="shared" ref="E36:K51" si="8">E35</f>
        <v>1756500</v>
      </c>
      <c r="F36" s="74">
        <f t="shared" si="4"/>
        <v>29275</v>
      </c>
      <c r="G36" s="69">
        <f>G35</f>
        <v>1947300</v>
      </c>
      <c r="H36" s="74">
        <f t="shared" si="5"/>
        <v>32455</v>
      </c>
      <c r="I36" s="69">
        <f>I31*5%-SUM(I33:I35)</f>
        <v>1486303.5</v>
      </c>
      <c r="J36" s="74">
        <f t="shared" si="6"/>
        <v>24771.724999999999</v>
      </c>
      <c r="K36" s="69">
        <f>K35</f>
        <v>519800</v>
      </c>
      <c r="L36" s="74">
        <f t="shared" si="7"/>
        <v>8663.3333333333339</v>
      </c>
      <c r="M36" s="76"/>
      <c r="N36" s="72"/>
      <c r="O36" s="72"/>
      <c r="P36" s="72"/>
    </row>
    <row r="37" spans="2:17" s="34" customFormat="1" ht="15" x14ac:dyDescent="0.2">
      <c r="B37" s="64" t="s">
        <v>28</v>
      </c>
      <c r="C37" s="65"/>
      <c r="D37" s="66"/>
      <c r="E37" s="67">
        <f t="shared" si="8"/>
        <v>1756500</v>
      </c>
      <c r="F37" s="74">
        <f t="shared" si="4"/>
        <v>29275</v>
      </c>
      <c r="G37" s="69">
        <f t="shared" si="8"/>
        <v>1947300</v>
      </c>
      <c r="H37" s="74">
        <f t="shared" si="5"/>
        <v>32455</v>
      </c>
      <c r="I37" s="69">
        <f>ROUNDUP(I31*20%/45,-2)</f>
        <v>440900</v>
      </c>
      <c r="J37" s="74">
        <f t="shared" si="6"/>
        <v>7348.333333333333</v>
      </c>
      <c r="K37" s="69">
        <f t="shared" si="8"/>
        <v>519800</v>
      </c>
      <c r="L37" s="74">
        <f t="shared" si="7"/>
        <v>8663.3333333333339</v>
      </c>
      <c r="M37" s="76"/>
      <c r="N37" s="72"/>
      <c r="O37" s="72"/>
      <c r="P37" s="72"/>
      <c r="Q37" s="76"/>
    </row>
    <row r="38" spans="2:17" s="34" customFormat="1" ht="15" x14ac:dyDescent="0.2">
      <c r="B38" s="64" t="s">
        <v>29</v>
      </c>
      <c r="C38" s="65"/>
      <c r="D38" s="66"/>
      <c r="E38" s="67">
        <f t="shared" si="8"/>
        <v>1756500</v>
      </c>
      <c r="F38" s="74">
        <f t="shared" si="4"/>
        <v>29275</v>
      </c>
      <c r="G38" s="69">
        <f t="shared" si="8"/>
        <v>1947300</v>
      </c>
      <c r="H38" s="74">
        <f t="shared" si="5"/>
        <v>32455</v>
      </c>
      <c r="I38" s="69">
        <f t="shared" si="8"/>
        <v>440900</v>
      </c>
      <c r="J38" s="74">
        <f t="shared" si="6"/>
        <v>7348.333333333333</v>
      </c>
      <c r="K38" s="69">
        <f t="shared" si="8"/>
        <v>519800</v>
      </c>
      <c r="L38" s="74">
        <f t="shared" si="7"/>
        <v>8663.3333333333339</v>
      </c>
      <c r="N38" s="77"/>
      <c r="O38" s="72"/>
      <c r="P38" s="72"/>
    </row>
    <row r="39" spans="2:17" s="34" customFormat="1" ht="15" x14ac:dyDescent="0.2">
      <c r="B39" s="64" t="s">
        <v>30</v>
      </c>
      <c r="C39" s="65"/>
      <c r="D39" s="66"/>
      <c r="E39" s="67">
        <f t="shared" si="8"/>
        <v>1756500</v>
      </c>
      <c r="F39" s="74">
        <f t="shared" si="4"/>
        <v>29275</v>
      </c>
      <c r="G39" s="69">
        <f t="shared" si="8"/>
        <v>1947300</v>
      </c>
      <c r="H39" s="74">
        <f t="shared" si="5"/>
        <v>32455</v>
      </c>
      <c r="I39" s="69">
        <f t="shared" si="8"/>
        <v>440900</v>
      </c>
      <c r="J39" s="74">
        <f t="shared" si="6"/>
        <v>7348.333333333333</v>
      </c>
      <c r="K39" s="69">
        <f t="shared" si="8"/>
        <v>519800</v>
      </c>
      <c r="L39" s="74">
        <f t="shared" si="7"/>
        <v>8663.3333333333339</v>
      </c>
      <c r="N39" s="78"/>
      <c r="O39" s="72"/>
      <c r="P39" s="72"/>
    </row>
    <row r="40" spans="2:17" s="34" customFormat="1" ht="15" x14ac:dyDescent="0.2">
      <c r="B40" s="64" t="s">
        <v>31</v>
      </c>
      <c r="C40" s="65"/>
      <c r="D40" s="66"/>
      <c r="E40" s="67">
        <f t="shared" si="8"/>
        <v>1756500</v>
      </c>
      <c r="F40" s="74">
        <f t="shared" si="4"/>
        <v>29275</v>
      </c>
      <c r="G40" s="69">
        <f t="shared" si="8"/>
        <v>1947300</v>
      </c>
      <c r="H40" s="74">
        <f t="shared" si="5"/>
        <v>32455</v>
      </c>
      <c r="I40" s="69">
        <f t="shared" si="8"/>
        <v>440900</v>
      </c>
      <c r="J40" s="74">
        <f t="shared" si="6"/>
        <v>7348.333333333333</v>
      </c>
      <c r="K40" s="69">
        <f t="shared" si="8"/>
        <v>519800</v>
      </c>
      <c r="L40" s="74">
        <f t="shared" si="7"/>
        <v>8663.3333333333339</v>
      </c>
      <c r="M40" s="76"/>
      <c r="O40" s="72"/>
      <c r="P40" s="72"/>
    </row>
    <row r="41" spans="2:17" s="34" customFormat="1" ht="15" x14ac:dyDescent="0.2">
      <c r="B41" s="64" t="s">
        <v>32</v>
      </c>
      <c r="C41" s="65"/>
      <c r="D41" s="66"/>
      <c r="E41" s="67">
        <f t="shared" si="8"/>
        <v>1756500</v>
      </c>
      <c r="F41" s="74">
        <f t="shared" si="4"/>
        <v>29275</v>
      </c>
      <c r="G41" s="69">
        <f t="shared" si="8"/>
        <v>1947300</v>
      </c>
      <c r="H41" s="74">
        <f t="shared" si="5"/>
        <v>32455</v>
      </c>
      <c r="I41" s="69">
        <f t="shared" si="8"/>
        <v>440900</v>
      </c>
      <c r="J41" s="74">
        <f t="shared" si="6"/>
        <v>7348.333333333333</v>
      </c>
      <c r="K41" s="69">
        <f t="shared" si="8"/>
        <v>519800</v>
      </c>
      <c r="L41" s="74">
        <f t="shared" si="7"/>
        <v>8663.3333333333339</v>
      </c>
      <c r="N41" s="79"/>
      <c r="P41" s="72"/>
    </row>
    <row r="42" spans="2:17" s="34" customFormat="1" ht="15" x14ac:dyDescent="0.2">
      <c r="B42" s="64" t="s">
        <v>33</v>
      </c>
      <c r="C42" s="65"/>
      <c r="D42" s="66"/>
      <c r="E42" s="67">
        <f t="shared" si="8"/>
        <v>1756500</v>
      </c>
      <c r="F42" s="74">
        <f t="shared" si="4"/>
        <v>29275</v>
      </c>
      <c r="G42" s="69">
        <f t="shared" si="8"/>
        <v>1947300</v>
      </c>
      <c r="H42" s="74">
        <f t="shared" si="5"/>
        <v>32455</v>
      </c>
      <c r="I42" s="69">
        <f t="shared" si="8"/>
        <v>440900</v>
      </c>
      <c r="J42" s="74">
        <f t="shared" si="6"/>
        <v>7348.333333333333</v>
      </c>
      <c r="K42" s="69">
        <f t="shared" si="8"/>
        <v>519800</v>
      </c>
      <c r="L42" s="74">
        <f t="shared" si="7"/>
        <v>8663.3333333333339</v>
      </c>
      <c r="M42" s="76"/>
      <c r="N42" s="80"/>
      <c r="P42" s="72"/>
    </row>
    <row r="43" spans="2:17" s="34" customFormat="1" ht="15" x14ac:dyDescent="0.2">
      <c r="B43" s="64" t="s">
        <v>34</v>
      </c>
      <c r="C43" s="65"/>
      <c r="D43" s="66"/>
      <c r="E43" s="67">
        <f t="shared" si="8"/>
        <v>1756500</v>
      </c>
      <c r="F43" s="74">
        <f t="shared" si="4"/>
        <v>29275</v>
      </c>
      <c r="G43" s="69">
        <f t="shared" si="8"/>
        <v>1947300</v>
      </c>
      <c r="H43" s="74">
        <f t="shared" si="5"/>
        <v>32455</v>
      </c>
      <c r="I43" s="69">
        <f t="shared" si="8"/>
        <v>440900</v>
      </c>
      <c r="J43" s="74">
        <f t="shared" si="6"/>
        <v>7348.333333333333</v>
      </c>
      <c r="K43" s="69">
        <f t="shared" si="8"/>
        <v>519800</v>
      </c>
      <c r="L43" s="74">
        <f t="shared" si="7"/>
        <v>8663.3333333333339</v>
      </c>
      <c r="M43" s="76"/>
      <c r="P43" s="72"/>
    </row>
    <row r="44" spans="2:17" s="34" customFormat="1" ht="15" x14ac:dyDescent="0.2">
      <c r="B44" s="64" t="s">
        <v>35</v>
      </c>
      <c r="C44" s="65"/>
      <c r="D44" s="66"/>
      <c r="E44" s="67">
        <f t="shared" si="8"/>
        <v>1756500</v>
      </c>
      <c r="F44" s="74">
        <f t="shared" si="4"/>
        <v>29275</v>
      </c>
      <c r="G44" s="69">
        <f t="shared" si="8"/>
        <v>1947300</v>
      </c>
      <c r="H44" s="74">
        <f t="shared" si="5"/>
        <v>32455</v>
      </c>
      <c r="I44" s="69">
        <f t="shared" si="8"/>
        <v>440900</v>
      </c>
      <c r="J44" s="74">
        <f t="shared" si="6"/>
        <v>7348.333333333333</v>
      </c>
      <c r="K44" s="69">
        <f t="shared" si="8"/>
        <v>519800</v>
      </c>
      <c r="L44" s="74">
        <f t="shared" si="7"/>
        <v>8663.3333333333339</v>
      </c>
      <c r="N44" s="76"/>
      <c r="P44" s="72"/>
    </row>
    <row r="45" spans="2:17" s="34" customFormat="1" ht="15" x14ac:dyDescent="0.2">
      <c r="B45" s="64" t="s">
        <v>36</v>
      </c>
      <c r="C45" s="65"/>
      <c r="D45" s="66"/>
      <c r="E45" s="67">
        <f t="shared" si="8"/>
        <v>1756500</v>
      </c>
      <c r="F45" s="74">
        <f t="shared" si="4"/>
        <v>29275</v>
      </c>
      <c r="G45" s="69">
        <f t="shared" si="8"/>
        <v>1947300</v>
      </c>
      <c r="H45" s="74">
        <f t="shared" si="5"/>
        <v>32455</v>
      </c>
      <c r="I45" s="69">
        <f t="shared" si="8"/>
        <v>440900</v>
      </c>
      <c r="J45" s="74">
        <f t="shared" si="6"/>
        <v>7348.333333333333</v>
      </c>
      <c r="K45" s="69">
        <f t="shared" si="8"/>
        <v>519800</v>
      </c>
      <c r="L45" s="74">
        <f t="shared" si="7"/>
        <v>8663.3333333333339</v>
      </c>
      <c r="P45" s="72"/>
    </row>
    <row r="46" spans="2:17" s="34" customFormat="1" ht="15" x14ac:dyDescent="0.2">
      <c r="B46" s="64" t="s">
        <v>37</v>
      </c>
      <c r="C46" s="65"/>
      <c r="D46" s="66"/>
      <c r="E46" s="67">
        <f t="shared" si="8"/>
        <v>1756500</v>
      </c>
      <c r="F46" s="74">
        <f t="shared" si="4"/>
        <v>29275</v>
      </c>
      <c r="G46" s="69">
        <f t="shared" si="8"/>
        <v>1947300</v>
      </c>
      <c r="H46" s="74">
        <f t="shared" si="5"/>
        <v>32455</v>
      </c>
      <c r="I46" s="69">
        <f t="shared" si="8"/>
        <v>440900</v>
      </c>
      <c r="J46" s="74">
        <f t="shared" si="6"/>
        <v>7348.333333333333</v>
      </c>
      <c r="K46" s="69">
        <f t="shared" si="8"/>
        <v>519800</v>
      </c>
      <c r="L46" s="74">
        <f t="shared" si="7"/>
        <v>8663.3333333333339</v>
      </c>
      <c r="N46" s="76"/>
      <c r="P46" s="72"/>
    </row>
    <row r="47" spans="2:17" s="34" customFormat="1" ht="15" x14ac:dyDescent="0.2">
      <c r="B47" s="64" t="s">
        <v>38</v>
      </c>
      <c r="C47" s="65"/>
      <c r="D47" s="66"/>
      <c r="E47" s="67">
        <f t="shared" si="8"/>
        <v>1756500</v>
      </c>
      <c r="F47" s="74">
        <f t="shared" si="4"/>
        <v>29275</v>
      </c>
      <c r="G47" s="69">
        <f t="shared" si="8"/>
        <v>1947300</v>
      </c>
      <c r="H47" s="74">
        <f t="shared" si="5"/>
        <v>32455</v>
      </c>
      <c r="I47" s="69">
        <f t="shared" si="8"/>
        <v>440900</v>
      </c>
      <c r="J47" s="74">
        <f t="shared" si="6"/>
        <v>7348.333333333333</v>
      </c>
      <c r="K47" s="69">
        <f t="shared" si="8"/>
        <v>519800</v>
      </c>
      <c r="L47" s="74">
        <f t="shared" si="7"/>
        <v>8663.3333333333339</v>
      </c>
      <c r="P47" s="72"/>
    </row>
    <row r="48" spans="2:17" s="34" customFormat="1" ht="15" x14ac:dyDescent="0.2">
      <c r="B48" s="64" t="s">
        <v>39</v>
      </c>
      <c r="C48" s="65"/>
      <c r="D48" s="66"/>
      <c r="E48" s="67">
        <f t="shared" si="8"/>
        <v>1756500</v>
      </c>
      <c r="F48" s="74">
        <f t="shared" si="4"/>
        <v>29275</v>
      </c>
      <c r="G48" s="69">
        <f t="shared" si="8"/>
        <v>1947300</v>
      </c>
      <c r="H48" s="74">
        <f t="shared" si="5"/>
        <v>32455</v>
      </c>
      <c r="I48" s="69">
        <f t="shared" si="8"/>
        <v>440900</v>
      </c>
      <c r="J48" s="74">
        <f t="shared" si="6"/>
        <v>7348.333333333333</v>
      </c>
      <c r="K48" s="69">
        <f t="shared" si="8"/>
        <v>519800</v>
      </c>
      <c r="L48" s="74">
        <f t="shared" si="7"/>
        <v>8663.3333333333339</v>
      </c>
      <c r="N48" s="76"/>
      <c r="P48" s="72"/>
    </row>
    <row r="49" spans="2:16" s="34" customFormat="1" ht="15" x14ac:dyDescent="0.2">
      <c r="B49" s="64" t="s">
        <v>40</v>
      </c>
      <c r="C49" s="65"/>
      <c r="D49" s="66"/>
      <c r="E49" s="67">
        <f t="shared" si="8"/>
        <v>1756500</v>
      </c>
      <c r="F49" s="74">
        <f t="shared" si="4"/>
        <v>29275</v>
      </c>
      <c r="G49" s="69">
        <f t="shared" si="8"/>
        <v>1947300</v>
      </c>
      <c r="H49" s="74">
        <f t="shared" si="5"/>
        <v>32455</v>
      </c>
      <c r="I49" s="69">
        <f t="shared" si="8"/>
        <v>440900</v>
      </c>
      <c r="J49" s="74">
        <f t="shared" si="6"/>
        <v>7348.333333333333</v>
      </c>
      <c r="K49" s="69">
        <f t="shared" si="8"/>
        <v>519800</v>
      </c>
      <c r="L49" s="74">
        <f t="shared" si="7"/>
        <v>8663.3333333333339</v>
      </c>
      <c r="P49" s="72"/>
    </row>
    <row r="50" spans="2:16" s="34" customFormat="1" ht="15" x14ac:dyDescent="0.2">
      <c r="B50" s="64" t="s">
        <v>41</v>
      </c>
      <c r="C50" s="65"/>
      <c r="D50" s="66"/>
      <c r="E50" s="67">
        <f t="shared" si="8"/>
        <v>1756500</v>
      </c>
      <c r="F50" s="74">
        <f t="shared" si="4"/>
        <v>29275</v>
      </c>
      <c r="G50" s="69">
        <f t="shared" si="8"/>
        <v>1947300</v>
      </c>
      <c r="H50" s="74">
        <f t="shared" si="5"/>
        <v>32455</v>
      </c>
      <c r="I50" s="69">
        <f t="shared" si="8"/>
        <v>440900</v>
      </c>
      <c r="J50" s="74">
        <f t="shared" si="6"/>
        <v>7348.333333333333</v>
      </c>
      <c r="K50" s="69">
        <f t="shared" si="8"/>
        <v>519800</v>
      </c>
      <c r="L50" s="74">
        <f t="shared" si="7"/>
        <v>8663.3333333333339</v>
      </c>
      <c r="P50" s="72"/>
    </row>
    <row r="51" spans="2:16" s="34" customFormat="1" ht="15" x14ac:dyDescent="0.2">
      <c r="B51" s="64" t="s">
        <v>42</v>
      </c>
      <c r="C51" s="65"/>
      <c r="D51" s="66"/>
      <c r="E51" s="67">
        <f t="shared" si="8"/>
        <v>1756500</v>
      </c>
      <c r="F51" s="74">
        <f t="shared" si="4"/>
        <v>29275</v>
      </c>
      <c r="G51" s="69">
        <f t="shared" si="8"/>
        <v>1947300</v>
      </c>
      <c r="H51" s="74">
        <f t="shared" si="5"/>
        <v>32455</v>
      </c>
      <c r="I51" s="69">
        <f t="shared" si="8"/>
        <v>440900</v>
      </c>
      <c r="J51" s="74">
        <f t="shared" si="6"/>
        <v>7348.333333333333</v>
      </c>
      <c r="K51" s="69">
        <f t="shared" si="8"/>
        <v>519800</v>
      </c>
      <c r="L51" s="74">
        <f t="shared" si="7"/>
        <v>8663.3333333333339</v>
      </c>
      <c r="P51" s="72"/>
    </row>
    <row r="52" spans="2:16" s="34" customFormat="1" ht="15" x14ac:dyDescent="0.2">
      <c r="B52" s="64" t="s">
        <v>43</v>
      </c>
      <c r="C52" s="65"/>
      <c r="D52" s="66"/>
      <c r="E52" s="67">
        <f t="shared" ref="E52:K67" si="9">E51</f>
        <v>1756500</v>
      </c>
      <c r="F52" s="74">
        <f t="shared" si="4"/>
        <v>29275</v>
      </c>
      <c r="G52" s="69">
        <f t="shared" si="9"/>
        <v>1947300</v>
      </c>
      <c r="H52" s="74">
        <f t="shared" si="5"/>
        <v>32455</v>
      </c>
      <c r="I52" s="69">
        <f t="shared" si="9"/>
        <v>440900</v>
      </c>
      <c r="J52" s="74">
        <f t="shared" si="6"/>
        <v>7348.333333333333</v>
      </c>
      <c r="K52" s="69">
        <f t="shared" si="9"/>
        <v>519800</v>
      </c>
      <c r="L52" s="74">
        <f t="shared" si="7"/>
        <v>8663.3333333333339</v>
      </c>
      <c r="P52" s="72"/>
    </row>
    <row r="53" spans="2:16" s="34" customFormat="1" ht="15" x14ac:dyDescent="0.2">
      <c r="B53" s="64" t="s">
        <v>44</v>
      </c>
      <c r="C53" s="65"/>
      <c r="D53" s="66"/>
      <c r="E53" s="67">
        <f t="shared" si="9"/>
        <v>1756500</v>
      </c>
      <c r="F53" s="74">
        <f t="shared" si="4"/>
        <v>29275</v>
      </c>
      <c r="G53" s="69">
        <f t="shared" si="9"/>
        <v>1947300</v>
      </c>
      <c r="H53" s="74">
        <f t="shared" si="5"/>
        <v>32455</v>
      </c>
      <c r="I53" s="69">
        <f t="shared" si="9"/>
        <v>440900</v>
      </c>
      <c r="J53" s="74">
        <f t="shared" si="6"/>
        <v>7348.333333333333</v>
      </c>
      <c r="K53" s="69">
        <f t="shared" si="9"/>
        <v>519800</v>
      </c>
      <c r="L53" s="74">
        <f t="shared" si="7"/>
        <v>8663.3333333333339</v>
      </c>
      <c r="P53" s="72"/>
    </row>
    <row r="54" spans="2:16" s="34" customFormat="1" ht="15" x14ac:dyDescent="0.2">
      <c r="B54" s="64" t="s">
        <v>45</v>
      </c>
      <c r="C54" s="65"/>
      <c r="D54" s="66"/>
      <c r="E54" s="67">
        <f t="shared" si="9"/>
        <v>1756500</v>
      </c>
      <c r="F54" s="74">
        <f t="shared" si="4"/>
        <v>29275</v>
      </c>
      <c r="G54" s="69">
        <f t="shared" si="9"/>
        <v>1947300</v>
      </c>
      <c r="H54" s="74">
        <f t="shared" si="5"/>
        <v>32455</v>
      </c>
      <c r="I54" s="69">
        <f t="shared" si="9"/>
        <v>440900</v>
      </c>
      <c r="J54" s="74">
        <f t="shared" si="6"/>
        <v>7348.333333333333</v>
      </c>
      <c r="K54" s="69">
        <f t="shared" si="9"/>
        <v>519800</v>
      </c>
      <c r="L54" s="74">
        <f t="shared" si="7"/>
        <v>8663.3333333333339</v>
      </c>
      <c r="P54" s="72"/>
    </row>
    <row r="55" spans="2:16" s="34" customFormat="1" ht="15" x14ac:dyDescent="0.2">
      <c r="B55" s="64" t="s">
        <v>46</v>
      </c>
      <c r="C55" s="65"/>
      <c r="D55" s="66"/>
      <c r="E55" s="67">
        <f t="shared" si="9"/>
        <v>1756500</v>
      </c>
      <c r="F55" s="74">
        <f t="shared" si="4"/>
        <v>29275</v>
      </c>
      <c r="G55" s="69">
        <f t="shared" si="9"/>
        <v>1947300</v>
      </c>
      <c r="H55" s="74">
        <f t="shared" si="5"/>
        <v>32455</v>
      </c>
      <c r="I55" s="69">
        <f t="shared" si="9"/>
        <v>440900</v>
      </c>
      <c r="J55" s="74">
        <f t="shared" si="6"/>
        <v>7348.333333333333</v>
      </c>
      <c r="K55" s="69">
        <f t="shared" si="9"/>
        <v>519800</v>
      </c>
      <c r="L55" s="74">
        <f t="shared" si="7"/>
        <v>8663.3333333333339</v>
      </c>
      <c r="P55" s="72"/>
    </row>
    <row r="56" spans="2:16" s="34" customFormat="1" ht="15" x14ac:dyDescent="0.2">
      <c r="B56" s="64" t="s">
        <v>47</v>
      </c>
      <c r="C56" s="65"/>
      <c r="D56" s="66"/>
      <c r="E56" s="67">
        <f t="shared" si="9"/>
        <v>1756500</v>
      </c>
      <c r="F56" s="74">
        <f t="shared" si="4"/>
        <v>29275</v>
      </c>
      <c r="G56" s="69">
        <f t="shared" si="9"/>
        <v>1947300</v>
      </c>
      <c r="H56" s="74">
        <f t="shared" si="5"/>
        <v>32455</v>
      </c>
      <c r="I56" s="69">
        <f t="shared" si="9"/>
        <v>440900</v>
      </c>
      <c r="J56" s="74">
        <f t="shared" si="6"/>
        <v>7348.333333333333</v>
      </c>
      <c r="K56" s="69">
        <f t="shared" si="9"/>
        <v>519800</v>
      </c>
      <c r="L56" s="74">
        <f t="shared" si="7"/>
        <v>8663.3333333333339</v>
      </c>
      <c r="P56" s="72"/>
    </row>
    <row r="57" spans="2:16" s="34" customFormat="1" ht="15" x14ac:dyDescent="0.2">
      <c r="B57" s="64" t="s">
        <v>48</v>
      </c>
      <c r="C57" s="65"/>
      <c r="D57" s="66"/>
      <c r="E57" s="67">
        <f t="shared" si="9"/>
        <v>1756500</v>
      </c>
      <c r="F57" s="74">
        <f t="shared" si="4"/>
        <v>29275</v>
      </c>
      <c r="G57" s="69">
        <f t="shared" si="9"/>
        <v>1947300</v>
      </c>
      <c r="H57" s="74">
        <f t="shared" si="5"/>
        <v>32455</v>
      </c>
      <c r="I57" s="69">
        <f t="shared" si="9"/>
        <v>440900</v>
      </c>
      <c r="J57" s="74">
        <f t="shared" si="6"/>
        <v>7348.333333333333</v>
      </c>
      <c r="K57" s="69">
        <f t="shared" si="9"/>
        <v>519800</v>
      </c>
      <c r="L57" s="74">
        <f t="shared" si="7"/>
        <v>8663.3333333333339</v>
      </c>
      <c r="P57" s="72"/>
    </row>
    <row r="58" spans="2:16" s="34" customFormat="1" ht="15" x14ac:dyDescent="0.2">
      <c r="B58" s="64" t="s">
        <v>49</v>
      </c>
      <c r="C58" s="65"/>
      <c r="D58" s="66"/>
      <c r="E58" s="67">
        <f t="shared" si="9"/>
        <v>1756500</v>
      </c>
      <c r="F58" s="74">
        <f t="shared" si="4"/>
        <v>29275</v>
      </c>
      <c r="G58" s="69">
        <f t="shared" si="9"/>
        <v>1947300</v>
      </c>
      <c r="H58" s="74">
        <f t="shared" si="5"/>
        <v>32455</v>
      </c>
      <c r="I58" s="69">
        <f t="shared" si="9"/>
        <v>440900</v>
      </c>
      <c r="J58" s="74">
        <f t="shared" si="6"/>
        <v>7348.333333333333</v>
      </c>
      <c r="K58" s="69">
        <f t="shared" si="9"/>
        <v>519800</v>
      </c>
      <c r="L58" s="74">
        <f t="shared" si="7"/>
        <v>8663.3333333333339</v>
      </c>
      <c r="P58" s="72"/>
    </row>
    <row r="59" spans="2:16" s="34" customFormat="1" ht="15" x14ac:dyDescent="0.2">
      <c r="B59" s="64" t="s">
        <v>50</v>
      </c>
      <c r="C59" s="65"/>
      <c r="D59" s="66"/>
      <c r="E59" s="67">
        <f t="shared" si="9"/>
        <v>1756500</v>
      </c>
      <c r="F59" s="74">
        <f t="shared" si="4"/>
        <v>29275</v>
      </c>
      <c r="G59" s="69">
        <f t="shared" si="9"/>
        <v>1947300</v>
      </c>
      <c r="H59" s="74">
        <f t="shared" si="5"/>
        <v>32455</v>
      </c>
      <c r="I59" s="69">
        <f t="shared" si="9"/>
        <v>440900</v>
      </c>
      <c r="J59" s="74">
        <f t="shared" si="6"/>
        <v>7348.333333333333</v>
      </c>
      <c r="K59" s="69">
        <f t="shared" si="9"/>
        <v>519800</v>
      </c>
      <c r="L59" s="74">
        <f t="shared" si="7"/>
        <v>8663.3333333333339</v>
      </c>
      <c r="P59" s="72"/>
    </row>
    <row r="60" spans="2:16" s="34" customFormat="1" ht="15" x14ac:dyDescent="0.2">
      <c r="B60" s="64" t="s">
        <v>51</v>
      </c>
      <c r="C60" s="65"/>
      <c r="D60" s="66"/>
      <c r="E60" s="67">
        <f t="shared" si="9"/>
        <v>1756500</v>
      </c>
      <c r="F60" s="74">
        <f t="shared" si="4"/>
        <v>29275</v>
      </c>
      <c r="G60" s="69">
        <f t="shared" si="9"/>
        <v>1947300</v>
      </c>
      <c r="H60" s="74">
        <f t="shared" si="5"/>
        <v>32455</v>
      </c>
      <c r="I60" s="69">
        <f t="shared" si="9"/>
        <v>440900</v>
      </c>
      <c r="J60" s="74">
        <f t="shared" si="6"/>
        <v>7348.333333333333</v>
      </c>
      <c r="K60" s="69">
        <f t="shared" si="9"/>
        <v>519800</v>
      </c>
      <c r="L60" s="74">
        <f t="shared" si="7"/>
        <v>8663.3333333333339</v>
      </c>
      <c r="P60" s="72"/>
    </row>
    <row r="61" spans="2:16" s="34" customFormat="1" ht="15" x14ac:dyDescent="0.2">
      <c r="B61" s="64" t="s">
        <v>52</v>
      </c>
      <c r="C61" s="65"/>
      <c r="D61" s="66"/>
      <c r="E61" s="67">
        <f t="shared" si="9"/>
        <v>1756500</v>
      </c>
      <c r="F61" s="74">
        <f t="shared" si="4"/>
        <v>29275</v>
      </c>
      <c r="G61" s="69">
        <f t="shared" si="9"/>
        <v>1947300</v>
      </c>
      <c r="H61" s="74">
        <f t="shared" si="5"/>
        <v>32455</v>
      </c>
      <c r="I61" s="69">
        <f t="shared" si="9"/>
        <v>440900</v>
      </c>
      <c r="J61" s="74">
        <f t="shared" si="6"/>
        <v>7348.333333333333</v>
      </c>
      <c r="K61" s="69">
        <f t="shared" si="9"/>
        <v>519800</v>
      </c>
      <c r="L61" s="74">
        <f t="shared" si="7"/>
        <v>8663.3333333333339</v>
      </c>
      <c r="P61" s="72"/>
    </row>
    <row r="62" spans="2:16" s="34" customFormat="1" ht="15" x14ac:dyDescent="0.2">
      <c r="B62" s="64" t="s">
        <v>53</v>
      </c>
      <c r="C62" s="65"/>
      <c r="D62" s="66"/>
      <c r="E62" s="67">
        <f t="shared" si="9"/>
        <v>1756500</v>
      </c>
      <c r="F62" s="74">
        <f t="shared" si="4"/>
        <v>29275</v>
      </c>
      <c r="G62" s="69">
        <f t="shared" si="9"/>
        <v>1947300</v>
      </c>
      <c r="H62" s="74">
        <f t="shared" si="5"/>
        <v>32455</v>
      </c>
      <c r="I62" s="69">
        <f t="shared" si="9"/>
        <v>440900</v>
      </c>
      <c r="J62" s="74">
        <f t="shared" si="6"/>
        <v>7348.333333333333</v>
      </c>
      <c r="K62" s="69">
        <f t="shared" si="9"/>
        <v>519800</v>
      </c>
      <c r="L62" s="74">
        <f t="shared" si="7"/>
        <v>8663.3333333333339</v>
      </c>
      <c r="P62" s="72"/>
    </row>
    <row r="63" spans="2:16" s="34" customFormat="1" ht="15" x14ac:dyDescent="0.2">
      <c r="B63" s="64" t="s">
        <v>54</v>
      </c>
      <c r="C63" s="65"/>
      <c r="D63" s="66"/>
      <c r="E63" s="67">
        <f t="shared" si="9"/>
        <v>1756500</v>
      </c>
      <c r="F63" s="74">
        <f t="shared" si="4"/>
        <v>29275</v>
      </c>
      <c r="G63" s="69">
        <f t="shared" si="9"/>
        <v>1947300</v>
      </c>
      <c r="H63" s="74">
        <f t="shared" si="5"/>
        <v>32455</v>
      </c>
      <c r="I63" s="69">
        <f t="shared" si="9"/>
        <v>440900</v>
      </c>
      <c r="J63" s="74">
        <f t="shared" si="6"/>
        <v>7348.333333333333</v>
      </c>
      <c r="K63" s="69">
        <f t="shared" si="9"/>
        <v>519800</v>
      </c>
      <c r="L63" s="74">
        <f t="shared" si="7"/>
        <v>8663.3333333333339</v>
      </c>
      <c r="P63" s="72"/>
    </row>
    <row r="64" spans="2:16" s="34" customFormat="1" ht="15" x14ac:dyDescent="0.2">
      <c r="B64" s="64" t="s">
        <v>55</v>
      </c>
      <c r="C64" s="65"/>
      <c r="D64" s="66"/>
      <c r="E64" s="67">
        <f t="shared" si="9"/>
        <v>1756500</v>
      </c>
      <c r="F64" s="74">
        <f t="shared" si="4"/>
        <v>29275</v>
      </c>
      <c r="G64" s="69">
        <f t="shared" si="9"/>
        <v>1947300</v>
      </c>
      <c r="H64" s="74">
        <f t="shared" si="5"/>
        <v>32455</v>
      </c>
      <c r="I64" s="69">
        <f t="shared" si="9"/>
        <v>440900</v>
      </c>
      <c r="J64" s="74">
        <f t="shared" si="6"/>
        <v>7348.333333333333</v>
      </c>
      <c r="K64" s="69">
        <f t="shared" si="9"/>
        <v>519800</v>
      </c>
      <c r="L64" s="74">
        <f t="shared" si="7"/>
        <v>8663.3333333333339</v>
      </c>
      <c r="P64" s="72"/>
    </row>
    <row r="65" spans="2:16" s="34" customFormat="1" ht="15" x14ac:dyDescent="0.2">
      <c r="B65" s="64" t="s">
        <v>56</v>
      </c>
      <c r="C65" s="65"/>
      <c r="D65" s="66"/>
      <c r="E65" s="67">
        <f t="shared" si="9"/>
        <v>1756500</v>
      </c>
      <c r="F65" s="74">
        <f t="shared" si="4"/>
        <v>29275</v>
      </c>
      <c r="G65" s="69">
        <f t="shared" si="9"/>
        <v>1947300</v>
      </c>
      <c r="H65" s="74">
        <f t="shared" si="5"/>
        <v>32455</v>
      </c>
      <c r="I65" s="69">
        <f t="shared" si="9"/>
        <v>440900</v>
      </c>
      <c r="J65" s="74">
        <f t="shared" si="6"/>
        <v>7348.333333333333</v>
      </c>
      <c r="K65" s="69">
        <f t="shared" si="9"/>
        <v>519800</v>
      </c>
      <c r="L65" s="74">
        <f t="shared" si="7"/>
        <v>8663.3333333333339</v>
      </c>
      <c r="P65" s="72"/>
    </row>
    <row r="66" spans="2:16" s="34" customFormat="1" ht="15" x14ac:dyDescent="0.2">
      <c r="B66" s="64" t="s">
        <v>57</v>
      </c>
      <c r="C66" s="65"/>
      <c r="D66" s="66"/>
      <c r="E66" s="67">
        <f t="shared" si="9"/>
        <v>1756500</v>
      </c>
      <c r="F66" s="74">
        <f t="shared" si="4"/>
        <v>29275</v>
      </c>
      <c r="G66" s="69">
        <f t="shared" si="9"/>
        <v>1947300</v>
      </c>
      <c r="H66" s="74">
        <f t="shared" si="5"/>
        <v>32455</v>
      </c>
      <c r="I66" s="69">
        <f t="shared" si="9"/>
        <v>440900</v>
      </c>
      <c r="J66" s="74">
        <f t="shared" si="6"/>
        <v>7348.333333333333</v>
      </c>
      <c r="K66" s="69">
        <f t="shared" si="9"/>
        <v>519800</v>
      </c>
      <c r="L66" s="74">
        <f t="shared" si="7"/>
        <v>8663.3333333333339</v>
      </c>
      <c r="P66" s="72"/>
    </row>
    <row r="67" spans="2:16" s="34" customFormat="1" ht="15" x14ac:dyDescent="0.2">
      <c r="B67" s="64" t="s">
        <v>58</v>
      </c>
      <c r="C67" s="65"/>
      <c r="D67" s="66"/>
      <c r="E67" s="67">
        <f t="shared" si="9"/>
        <v>1756500</v>
      </c>
      <c r="F67" s="74">
        <f t="shared" si="4"/>
        <v>29275</v>
      </c>
      <c r="G67" s="69">
        <f t="shared" si="9"/>
        <v>1947300</v>
      </c>
      <c r="H67" s="74">
        <f t="shared" si="5"/>
        <v>32455</v>
      </c>
      <c r="I67" s="69">
        <f t="shared" si="9"/>
        <v>440900</v>
      </c>
      <c r="J67" s="74">
        <f t="shared" si="6"/>
        <v>7348.333333333333</v>
      </c>
      <c r="K67" s="69">
        <f t="shared" si="9"/>
        <v>519800</v>
      </c>
      <c r="L67" s="74">
        <f t="shared" si="7"/>
        <v>8663.3333333333339</v>
      </c>
      <c r="P67" s="72"/>
    </row>
    <row r="68" spans="2:16" s="34" customFormat="1" ht="15" x14ac:dyDescent="0.2">
      <c r="B68" s="64" t="s">
        <v>59</v>
      </c>
      <c r="C68" s="65"/>
      <c r="D68" s="66"/>
      <c r="E68" s="67">
        <f t="shared" ref="E68:E81" si="10">E67</f>
        <v>1756500</v>
      </c>
      <c r="F68" s="74">
        <f t="shared" si="4"/>
        <v>29275</v>
      </c>
      <c r="G68" s="69">
        <f t="shared" ref="G68:G80" si="11">G67</f>
        <v>1947300</v>
      </c>
      <c r="H68" s="74">
        <f t="shared" si="5"/>
        <v>32455</v>
      </c>
      <c r="I68" s="69">
        <f t="shared" ref="I68:I81" si="12">I67</f>
        <v>440900</v>
      </c>
      <c r="J68" s="74">
        <f t="shared" si="6"/>
        <v>7348.333333333333</v>
      </c>
      <c r="K68" s="69">
        <f t="shared" ref="K68:K80" si="13">K67</f>
        <v>519800</v>
      </c>
      <c r="L68" s="74">
        <f t="shared" si="7"/>
        <v>8663.3333333333339</v>
      </c>
      <c r="P68" s="72"/>
    </row>
    <row r="69" spans="2:16" s="34" customFormat="1" ht="15" x14ac:dyDescent="0.2">
      <c r="B69" s="64" t="s">
        <v>60</v>
      </c>
      <c r="C69" s="65"/>
      <c r="D69" s="66"/>
      <c r="E69" s="67">
        <f t="shared" si="10"/>
        <v>1756500</v>
      </c>
      <c r="F69" s="74">
        <f t="shared" si="4"/>
        <v>29275</v>
      </c>
      <c r="G69" s="69">
        <f t="shared" si="11"/>
        <v>1947300</v>
      </c>
      <c r="H69" s="74">
        <f t="shared" si="5"/>
        <v>32455</v>
      </c>
      <c r="I69" s="69">
        <f t="shared" si="12"/>
        <v>440900</v>
      </c>
      <c r="J69" s="74">
        <f t="shared" si="6"/>
        <v>7348.333333333333</v>
      </c>
      <c r="K69" s="69">
        <f t="shared" si="13"/>
        <v>519800</v>
      </c>
      <c r="L69" s="74">
        <f t="shared" si="7"/>
        <v>8663.3333333333339</v>
      </c>
      <c r="P69" s="72"/>
    </row>
    <row r="70" spans="2:16" s="34" customFormat="1" ht="15" x14ac:dyDescent="0.2">
      <c r="B70" s="64" t="s">
        <v>61</v>
      </c>
      <c r="C70" s="65"/>
      <c r="D70" s="66"/>
      <c r="E70" s="67">
        <f t="shared" si="10"/>
        <v>1756500</v>
      </c>
      <c r="F70" s="74">
        <f t="shared" si="4"/>
        <v>29275</v>
      </c>
      <c r="G70" s="69">
        <f t="shared" si="11"/>
        <v>1947300</v>
      </c>
      <c r="H70" s="74">
        <f t="shared" si="5"/>
        <v>32455</v>
      </c>
      <c r="I70" s="69">
        <f t="shared" si="12"/>
        <v>440900</v>
      </c>
      <c r="J70" s="74">
        <f t="shared" si="6"/>
        <v>7348.333333333333</v>
      </c>
      <c r="K70" s="69">
        <f t="shared" si="13"/>
        <v>519800</v>
      </c>
      <c r="L70" s="74">
        <f t="shared" si="7"/>
        <v>8663.3333333333339</v>
      </c>
      <c r="P70" s="72"/>
    </row>
    <row r="71" spans="2:16" s="34" customFormat="1" ht="15" x14ac:dyDescent="0.2">
      <c r="B71" s="64" t="s">
        <v>62</v>
      </c>
      <c r="C71" s="65"/>
      <c r="D71" s="66"/>
      <c r="E71" s="67">
        <f t="shared" si="10"/>
        <v>1756500</v>
      </c>
      <c r="F71" s="74">
        <f t="shared" si="4"/>
        <v>29275</v>
      </c>
      <c r="G71" s="69">
        <f t="shared" si="11"/>
        <v>1947300</v>
      </c>
      <c r="H71" s="74">
        <f t="shared" si="5"/>
        <v>32455</v>
      </c>
      <c r="I71" s="69">
        <f t="shared" si="12"/>
        <v>440900</v>
      </c>
      <c r="J71" s="74">
        <f t="shared" si="6"/>
        <v>7348.333333333333</v>
      </c>
      <c r="K71" s="69">
        <f t="shared" si="13"/>
        <v>519800</v>
      </c>
      <c r="L71" s="74">
        <f t="shared" si="7"/>
        <v>8663.3333333333339</v>
      </c>
      <c r="P71" s="72"/>
    </row>
    <row r="72" spans="2:16" s="34" customFormat="1" ht="15" x14ac:dyDescent="0.2">
      <c r="B72" s="64" t="s">
        <v>63</v>
      </c>
      <c r="C72" s="65"/>
      <c r="D72" s="66"/>
      <c r="E72" s="67">
        <f t="shared" si="10"/>
        <v>1756500</v>
      </c>
      <c r="F72" s="74">
        <f t="shared" si="4"/>
        <v>29275</v>
      </c>
      <c r="G72" s="69">
        <f t="shared" si="11"/>
        <v>1947300</v>
      </c>
      <c r="H72" s="74">
        <f t="shared" si="5"/>
        <v>32455</v>
      </c>
      <c r="I72" s="69">
        <f t="shared" si="12"/>
        <v>440900</v>
      </c>
      <c r="J72" s="74">
        <f t="shared" si="6"/>
        <v>7348.333333333333</v>
      </c>
      <c r="K72" s="69">
        <f t="shared" si="13"/>
        <v>519800</v>
      </c>
      <c r="L72" s="74">
        <f t="shared" si="7"/>
        <v>8663.3333333333339</v>
      </c>
      <c r="P72" s="72"/>
    </row>
    <row r="73" spans="2:16" s="34" customFormat="1" ht="15" x14ac:dyDescent="0.2">
      <c r="B73" s="64" t="s">
        <v>64</v>
      </c>
      <c r="C73" s="65"/>
      <c r="D73" s="66"/>
      <c r="E73" s="67">
        <f t="shared" si="10"/>
        <v>1756500</v>
      </c>
      <c r="F73" s="74">
        <f t="shared" si="4"/>
        <v>29275</v>
      </c>
      <c r="G73" s="69">
        <f t="shared" si="11"/>
        <v>1947300</v>
      </c>
      <c r="H73" s="74">
        <f t="shared" si="5"/>
        <v>32455</v>
      </c>
      <c r="I73" s="69">
        <f t="shared" si="12"/>
        <v>440900</v>
      </c>
      <c r="J73" s="74">
        <f t="shared" si="6"/>
        <v>7348.333333333333</v>
      </c>
      <c r="K73" s="69">
        <f t="shared" si="13"/>
        <v>519800</v>
      </c>
      <c r="L73" s="74">
        <f t="shared" si="7"/>
        <v>8663.3333333333339</v>
      </c>
      <c r="P73" s="72"/>
    </row>
    <row r="74" spans="2:16" s="34" customFormat="1" ht="15" x14ac:dyDescent="0.2">
      <c r="B74" s="64" t="s">
        <v>65</v>
      </c>
      <c r="C74" s="65"/>
      <c r="D74" s="66"/>
      <c r="E74" s="67">
        <f t="shared" si="10"/>
        <v>1756500</v>
      </c>
      <c r="F74" s="74">
        <f t="shared" si="4"/>
        <v>29275</v>
      </c>
      <c r="G74" s="69">
        <f t="shared" si="11"/>
        <v>1947300</v>
      </c>
      <c r="H74" s="74">
        <f t="shared" si="5"/>
        <v>32455</v>
      </c>
      <c r="I74" s="69">
        <f t="shared" si="12"/>
        <v>440900</v>
      </c>
      <c r="J74" s="74">
        <f t="shared" si="6"/>
        <v>7348.333333333333</v>
      </c>
      <c r="K74" s="69">
        <f t="shared" si="13"/>
        <v>519800</v>
      </c>
      <c r="L74" s="74">
        <f t="shared" si="7"/>
        <v>8663.3333333333339</v>
      </c>
      <c r="P74" s="72"/>
    </row>
    <row r="75" spans="2:16" s="34" customFormat="1" ht="15" x14ac:dyDescent="0.2">
      <c r="B75" s="64" t="s">
        <v>66</v>
      </c>
      <c r="C75" s="65"/>
      <c r="D75" s="66"/>
      <c r="E75" s="67">
        <f t="shared" si="10"/>
        <v>1756500</v>
      </c>
      <c r="F75" s="74">
        <f t="shared" si="4"/>
        <v>29275</v>
      </c>
      <c r="G75" s="69">
        <f t="shared" si="11"/>
        <v>1947300</v>
      </c>
      <c r="H75" s="74">
        <f t="shared" si="5"/>
        <v>32455</v>
      </c>
      <c r="I75" s="69">
        <f t="shared" si="12"/>
        <v>440900</v>
      </c>
      <c r="J75" s="74">
        <f t="shared" si="6"/>
        <v>7348.333333333333</v>
      </c>
      <c r="K75" s="69">
        <f t="shared" si="13"/>
        <v>519800</v>
      </c>
      <c r="L75" s="74">
        <f t="shared" si="7"/>
        <v>8663.3333333333339</v>
      </c>
      <c r="P75" s="72"/>
    </row>
    <row r="76" spans="2:16" s="34" customFormat="1" ht="15" x14ac:dyDescent="0.2">
      <c r="B76" s="64" t="s">
        <v>67</v>
      </c>
      <c r="C76" s="65"/>
      <c r="D76" s="66"/>
      <c r="E76" s="67">
        <f t="shared" si="10"/>
        <v>1756500</v>
      </c>
      <c r="F76" s="74">
        <f t="shared" si="4"/>
        <v>29275</v>
      </c>
      <c r="G76" s="69">
        <f t="shared" si="11"/>
        <v>1947300</v>
      </c>
      <c r="H76" s="74">
        <f t="shared" si="5"/>
        <v>32455</v>
      </c>
      <c r="I76" s="69">
        <f t="shared" si="12"/>
        <v>440900</v>
      </c>
      <c r="J76" s="74">
        <f t="shared" si="6"/>
        <v>7348.333333333333</v>
      </c>
      <c r="K76" s="69">
        <f t="shared" si="13"/>
        <v>519800</v>
      </c>
      <c r="L76" s="74">
        <f t="shared" si="7"/>
        <v>8663.3333333333339</v>
      </c>
      <c r="P76" s="72"/>
    </row>
    <row r="77" spans="2:16" s="34" customFormat="1" ht="15" x14ac:dyDescent="0.2">
      <c r="B77" s="64" t="s">
        <v>68</v>
      </c>
      <c r="C77" s="65"/>
      <c r="D77" s="66"/>
      <c r="E77" s="67">
        <f t="shared" si="10"/>
        <v>1756500</v>
      </c>
      <c r="F77" s="74">
        <f t="shared" si="4"/>
        <v>29275</v>
      </c>
      <c r="G77" s="69">
        <f t="shared" si="11"/>
        <v>1947300</v>
      </c>
      <c r="H77" s="74">
        <f t="shared" si="5"/>
        <v>32455</v>
      </c>
      <c r="I77" s="69">
        <f t="shared" si="12"/>
        <v>440900</v>
      </c>
      <c r="J77" s="74">
        <f t="shared" si="6"/>
        <v>7348.333333333333</v>
      </c>
      <c r="K77" s="69">
        <f t="shared" si="13"/>
        <v>519800</v>
      </c>
      <c r="L77" s="74">
        <f t="shared" si="7"/>
        <v>8663.3333333333339</v>
      </c>
      <c r="P77" s="72"/>
    </row>
    <row r="78" spans="2:16" s="34" customFormat="1" ht="15" x14ac:dyDescent="0.2">
      <c r="B78" s="64" t="s">
        <v>69</v>
      </c>
      <c r="C78" s="65"/>
      <c r="D78" s="66"/>
      <c r="E78" s="67">
        <f t="shared" si="10"/>
        <v>1756500</v>
      </c>
      <c r="F78" s="74">
        <f t="shared" si="4"/>
        <v>29275</v>
      </c>
      <c r="G78" s="69">
        <f t="shared" si="11"/>
        <v>1947300</v>
      </c>
      <c r="H78" s="74">
        <f t="shared" si="5"/>
        <v>32455</v>
      </c>
      <c r="I78" s="69">
        <f t="shared" si="12"/>
        <v>440900</v>
      </c>
      <c r="J78" s="74">
        <f t="shared" si="6"/>
        <v>7348.333333333333</v>
      </c>
      <c r="K78" s="69">
        <f t="shared" si="13"/>
        <v>519800</v>
      </c>
      <c r="L78" s="74">
        <f t="shared" si="7"/>
        <v>8663.3333333333339</v>
      </c>
      <c r="P78" s="72"/>
    </row>
    <row r="79" spans="2:16" s="34" customFormat="1" ht="15" x14ac:dyDescent="0.2">
      <c r="B79" s="64" t="s">
        <v>70</v>
      </c>
      <c r="C79" s="65"/>
      <c r="D79" s="66"/>
      <c r="E79" s="67">
        <f t="shared" si="10"/>
        <v>1756500</v>
      </c>
      <c r="F79" s="74">
        <f t="shared" si="4"/>
        <v>29275</v>
      </c>
      <c r="G79" s="69">
        <f t="shared" si="11"/>
        <v>1947300</v>
      </c>
      <c r="H79" s="74">
        <f t="shared" si="5"/>
        <v>32455</v>
      </c>
      <c r="I79" s="69">
        <f t="shared" si="12"/>
        <v>440900</v>
      </c>
      <c r="J79" s="74">
        <f t="shared" si="6"/>
        <v>7348.333333333333</v>
      </c>
      <c r="K79" s="69">
        <f t="shared" si="13"/>
        <v>519800</v>
      </c>
      <c r="L79" s="74">
        <f t="shared" si="7"/>
        <v>8663.3333333333339</v>
      </c>
      <c r="P79" s="72"/>
    </row>
    <row r="80" spans="2:16" s="34" customFormat="1" ht="15" x14ac:dyDescent="0.2">
      <c r="B80" s="64" t="s">
        <v>71</v>
      </c>
      <c r="C80" s="65"/>
      <c r="D80" s="66"/>
      <c r="E80" s="67">
        <f t="shared" si="10"/>
        <v>1756500</v>
      </c>
      <c r="F80" s="74">
        <f t="shared" si="4"/>
        <v>29275</v>
      </c>
      <c r="G80" s="69">
        <f t="shared" si="11"/>
        <v>1947300</v>
      </c>
      <c r="H80" s="74">
        <f t="shared" si="5"/>
        <v>32455</v>
      </c>
      <c r="I80" s="69">
        <f t="shared" si="12"/>
        <v>440900</v>
      </c>
      <c r="J80" s="74">
        <f t="shared" si="6"/>
        <v>7348.333333333333</v>
      </c>
      <c r="K80" s="69">
        <f t="shared" si="13"/>
        <v>519800</v>
      </c>
      <c r="L80" s="74">
        <f t="shared" si="7"/>
        <v>8663.3333333333339</v>
      </c>
      <c r="P80" s="72"/>
    </row>
    <row r="81" spans="2:16" s="34" customFormat="1" ht="15" x14ac:dyDescent="0.2">
      <c r="B81" s="64" t="s">
        <v>72</v>
      </c>
      <c r="C81" s="65">
        <f>C31*10%</f>
        <v>8352848</v>
      </c>
      <c r="D81" s="81">
        <f>C81/C21</f>
        <v>139214.13333333333</v>
      </c>
      <c r="E81" s="67">
        <f t="shared" si="10"/>
        <v>1756500</v>
      </c>
      <c r="F81" s="74">
        <f t="shared" si="4"/>
        <v>29275</v>
      </c>
      <c r="G81" s="69">
        <f>G31-SUM(G33:G80)</f>
        <v>1946440</v>
      </c>
      <c r="H81" s="74">
        <f t="shared" si="5"/>
        <v>32440.666666666668</v>
      </c>
      <c r="I81" s="69">
        <f t="shared" si="12"/>
        <v>440900</v>
      </c>
      <c r="J81" s="74">
        <f t="shared" si="6"/>
        <v>7348.333333333333</v>
      </c>
      <c r="K81" s="69">
        <f>K80</f>
        <v>519800</v>
      </c>
      <c r="L81" s="74">
        <f t="shared" si="7"/>
        <v>8663.3333333333339</v>
      </c>
      <c r="P81" s="72"/>
    </row>
    <row r="82" spans="2:16" s="34" customFormat="1" ht="15" x14ac:dyDescent="0.2">
      <c r="B82" s="64" t="s">
        <v>73</v>
      </c>
      <c r="C82" s="65"/>
      <c r="D82" s="66"/>
      <c r="E82" s="67">
        <f>E31-SUM(E33:E81)</f>
        <v>1756059.5</v>
      </c>
      <c r="F82" s="74">
        <f t="shared" si="4"/>
        <v>29267.658333333333</v>
      </c>
      <c r="G82" s="69"/>
      <c r="H82" s="68"/>
      <c r="I82" s="69">
        <f>I31-SUM(I33:I81)</f>
        <v>74390066.5</v>
      </c>
      <c r="J82" s="74">
        <f t="shared" si="6"/>
        <v>1239834.4416666667</v>
      </c>
      <c r="K82" s="69">
        <f>K31-SUM(K33:K81)</f>
        <v>76349935</v>
      </c>
      <c r="L82" s="74">
        <f t="shared" si="7"/>
        <v>1272498.9166666667</v>
      </c>
      <c r="P82" s="72"/>
    </row>
    <row r="83" spans="2:16" s="34" customFormat="1" ht="16" thickBot="1" x14ac:dyDescent="0.25">
      <c r="B83" s="64" t="s">
        <v>74</v>
      </c>
      <c r="C83" s="65"/>
      <c r="D83" s="66"/>
      <c r="E83" s="67"/>
      <c r="F83" s="68"/>
      <c r="G83" s="69"/>
      <c r="H83" s="68"/>
      <c r="I83" s="69">
        <v>0</v>
      </c>
      <c r="J83" s="74">
        <f t="shared" si="6"/>
        <v>0</v>
      </c>
      <c r="K83" s="69"/>
      <c r="L83" s="82"/>
      <c r="P83" s="72"/>
    </row>
    <row r="84" spans="2:16" s="34" customFormat="1" ht="16" thickBot="1" x14ac:dyDescent="0.25">
      <c r="B84" s="83" t="s">
        <v>75</v>
      </c>
      <c r="C84" s="84">
        <f>SUM(C33:C83)</f>
        <v>83528480</v>
      </c>
      <c r="D84" s="85">
        <f>C84/$C$21</f>
        <v>1392141.3333333333</v>
      </c>
      <c r="E84" s="86">
        <f>SUM(E33:E82)</f>
        <v>88749010</v>
      </c>
      <c r="F84" s="85">
        <f>E84/$C$21</f>
        <v>1479150.1666666667</v>
      </c>
      <c r="G84" s="86">
        <f>SUM(G33:G82)</f>
        <v>93969540</v>
      </c>
      <c r="H84" s="85">
        <f>G84/$C$21</f>
        <v>1566159</v>
      </c>
      <c r="I84" s="86">
        <f>SUM(I33:I83)</f>
        <v>99190070</v>
      </c>
      <c r="J84" s="85">
        <f>I84/$C$21</f>
        <v>1653167.8333333333</v>
      </c>
      <c r="K84" s="87">
        <f>SUM(K33:K82)</f>
        <v>101800335</v>
      </c>
      <c r="L84" s="85">
        <f>K84/$C$21</f>
        <v>1696672.25</v>
      </c>
      <c r="P84" s="72"/>
    </row>
    <row r="85" spans="2:16" s="34" customFormat="1" ht="16" hidden="1" thickBot="1" x14ac:dyDescent="0.25">
      <c r="B85" s="88" t="s">
        <v>76</v>
      </c>
      <c r="C85" s="89">
        <f>$C$20-C84</f>
        <v>20882120</v>
      </c>
      <c r="D85" s="90"/>
      <c r="E85" s="91">
        <f t="shared" ref="E85" si="14">$C$20-E84</f>
        <v>15661590</v>
      </c>
      <c r="F85" s="90"/>
      <c r="G85" s="69">
        <f t="shared" ref="G85:G90" si="15">G84</f>
        <v>93969540</v>
      </c>
      <c r="H85" s="90"/>
      <c r="I85" s="92"/>
      <c r="J85" s="90"/>
      <c r="K85" s="92"/>
      <c r="L85" s="90"/>
      <c r="P85" s="72"/>
    </row>
    <row r="86" spans="2:16" s="34" customFormat="1" ht="15" hidden="1" x14ac:dyDescent="0.2">
      <c r="B86" s="93" t="s">
        <v>77</v>
      </c>
      <c r="C86" s="94">
        <f>NPV(0.1/12,C33:C59)</f>
        <v>73942292.247797295</v>
      </c>
      <c r="D86" s="95"/>
      <c r="E86" s="96">
        <f>NPV(0.1/12,E33:E59)</f>
        <v>43210692.610435724</v>
      </c>
      <c r="F86" s="95"/>
      <c r="G86" s="69">
        <f t="shared" si="15"/>
        <v>93969540</v>
      </c>
      <c r="H86" s="95"/>
      <c r="I86" s="97"/>
      <c r="J86" s="95"/>
      <c r="K86" s="97"/>
      <c r="L86" s="95"/>
      <c r="P86" s="72"/>
    </row>
    <row r="87" spans="2:16" s="34" customFormat="1" ht="15" hidden="1" x14ac:dyDescent="0.2">
      <c r="B87" s="93" t="s">
        <v>78</v>
      </c>
      <c r="C87" s="94">
        <f>C86/$C$18</f>
        <v>265216.25626900035</v>
      </c>
      <c r="D87" s="95"/>
      <c r="E87" s="96">
        <f t="shared" ref="E87" si="16">E86/$C$18</f>
        <v>154988.13705321279</v>
      </c>
      <c r="F87" s="95"/>
      <c r="G87" s="69">
        <f t="shared" si="15"/>
        <v>93969540</v>
      </c>
      <c r="H87" s="95"/>
      <c r="I87" s="97"/>
      <c r="J87" s="95"/>
      <c r="K87" s="97"/>
      <c r="L87" s="95"/>
      <c r="P87" s="72"/>
    </row>
    <row r="88" spans="2:16" s="34" customFormat="1" ht="15" hidden="1" x14ac:dyDescent="0.2">
      <c r="B88" s="93" t="s">
        <v>79</v>
      </c>
      <c r="C88" s="94">
        <v>0</v>
      </c>
      <c r="D88" s="95"/>
      <c r="E88" s="96">
        <v>0</v>
      </c>
      <c r="F88" s="95"/>
      <c r="G88" s="69">
        <f t="shared" si="15"/>
        <v>93969540</v>
      </c>
      <c r="H88" s="95"/>
      <c r="I88" s="97"/>
      <c r="J88" s="95"/>
      <c r="K88" s="97"/>
      <c r="L88" s="95"/>
      <c r="P88" s="72"/>
    </row>
    <row r="89" spans="2:16" s="34" customFormat="1" ht="16" hidden="1" thickBot="1" x14ac:dyDescent="0.25">
      <c r="B89" s="98" t="s">
        <v>80</v>
      </c>
      <c r="C89" s="99">
        <f>($C$20-C86)+C88</f>
        <v>30468307.752202705</v>
      </c>
      <c r="D89" s="100"/>
      <c r="E89" s="101">
        <f t="shared" ref="E89" si="17">($C$20-E86)+E88</f>
        <v>61199907.389564276</v>
      </c>
      <c r="F89" s="100"/>
      <c r="G89" s="69">
        <f t="shared" si="15"/>
        <v>93969540</v>
      </c>
      <c r="H89" s="100"/>
      <c r="I89" s="102"/>
      <c r="J89" s="100"/>
      <c r="K89" s="102"/>
      <c r="L89" s="100"/>
      <c r="P89" s="72"/>
    </row>
    <row r="90" spans="2:16" s="34" customFormat="1" ht="16" hidden="1" thickBot="1" x14ac:dyDescent="0.25">
      <c r="B90" s="103" t="s">
        <v>81</v>
      </c>
      <c r="C90" s="104" t="e">
        <f>C89/#REF!</f>
        <v>#REF!</v>
      </c>
      <c r="D90" s="105"/>
      <c r="E90" s="106" t="e">
        <f>E89/#REF!</f>
        <v>#REF!</v>
      </c>
      <c r="F90" s="105"/>
      <c r="G90" s="69">
        <f t="shared" si="15"/>
        <v>93969540</v>
      </c>
      <c r="H90" s="105"/>
      <c r="I90" s="107"/>
      <c r="J90" s="105"/>
      <c r="K90" s="107"/>
      <c r="L90" s="105"/>
      <c r="P90" s="72"/>
    </row>
    <row r="91" spans="2:16" s="34" customFormat="1" ht="5.25" customHeight="1" thickBot="1" x14ac:dyDescent="0.25">
      <c r="B91" s="27"/>
      <c r="C91" s="108"/>
      <c r="D91" s="109"/>
      <c r="E91" s="108"/>
      <c r="F91" s="109"/>
      <c r="G91" s="108"/>
      <c r="H91" s="109"/>
      <c r="I91" s="108"/>
      <c r="J91" s="109"/>
      <c r="K91" s="108"/>
      <c r="L91" s="109"/>
      <c r="P91" s="72"/>
    </row>
    <row r="92" spans="2:16" s="113" customFormat="1" ht="24.75" customHeight="1" thickBot="1" x14ac:dyDescent="0.25">
      <c r="B92" s="110" t="s">
        <v>82</v>
      </c>
      <c r="C92" s="111">
        <f t="shared" ref="C92:K92" si="18">+C31*6%</f>
        <v>5011708.8</v>
      </c>
      <c r="D92" s="112">
        <f>C92/$C$21</f>
        <v>83528.479999999996</v>
      </c>
      <c r="E92" s="111">
        <f t="shared" si="18"/>
        <v>5324940.5999999996</v>
      </c>
      <c r="F92" s="112">
        <f>E92/$C$21</f>
        <v>88749.01</v>
      </c>
      <c r="G92" s="111">
        <f t="shared" si="18"/>
        <v>5638172.3999999994</v>
      </c>
      <c r="H92" s="112">
        <f>G92/$C$21</f>
        <v>93969.54</v>
      </c>
      <c r="I92" s="111">
        <f>+I31*6%</f>
        <v>5951404.2000000002</v>
      </c>
      <c r="J92" s="112">
        <f>I92/$C$21</f>
        <v>99190.07</v>
      </c>
      <c r="K92" s="111">
        <f t="shared" si="18"/>
        <v>6108020.0999999996</v>
      </c>
      <c r="L92" s="112">
        <f>K92/$C$21</f>
        <v>101800.33499999999</v>
      </c>
      <c r="M92" s="49"/>
      <c r="P92" s="114"/>
    </row>
    <row r="93" spans="2:16" s="34" customFormat="1" ht="15" x14ac:dyDescent="0.2">
      <c r="B93" s="115"/>
      <c r="C93" s="116">
        <f t="shared" ref="C93:L93" si="19">C84-C31</f>
        <v>0</v>
      </c>
      <c r="D93" s="116">
        <f t="shared" si="19"/>
        <v>0</v>
      </c>
      <c r="E93" s="116">
        <f t="shared" si="19"/>
        <v>0</v>
      </c>
      <c r="F93" s="116">
        <f t="shared" si="19"/>
        <v>0</v>
      </c>
      <c r="G93" s="116">
        <f t="shared" si="19"/>
        <v>0</v>
      </c>
      <c r="H93" s="116">
        <f t="shared" si="19"/>
        <v>0</v>
      </c>
      <c r="I93" s="116">
        <f t="shared" si="19"/>
        <v>0</v>
      </c>
      <c r="J93" s="116">
        <f t="shared" si="19"/>
        <v>0</v>
      </c>
      <c r="K93" s="116">
        <f t="shared" si="19"/>
        <v>0</v>
      </c>
      <c r="L93" s="116">
        <f t="shared" si="19"/>
        <v>0</v>
      </c>
      <c r="P93" s="72"/>
    </row>
    <row r="94" spans="2:16" s="34" customFormat="1" ht="15" x14ac:dyDescent="0.2"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P94" s="72"/>
    </row>
    <row r="95" spans="2:16" s="34" customFormat="1" ht="16" x14ac:dyDescent="0.25">
      <c r="B95" s="122" t="s">
        <v>83</v>
      </c>
      <c r="C95" s="122"/>
      <c r="D95" s="122"/>
      <c r="E95" s="122"/>
      <c r="F95" s="122"/>
      <c r="G95" s="122"/>
      <c r="H95" s="122"/>
      <c r="I95" s="122"/>
      <c r="J95" s="122"/>
      <c r="K95" s="122"/>
      <c r="L95" s="117"/>
      <c r="P95" s="72"/>
    </row>
    <row r="96" spans="2:16" s="34" customFormat="1" ht="16" x14ac:dyDescent="0.25">
      <c r="B96" s="122" t="s">
        <v>84</v>
      </c>
      <c r="C96" s="122"/>
      <c r="D96" s="122"/>
      <c r="E96" s="122"/>
      <c r="F96" s="122"/>
      <c r="G96" s="122"/>
      <c r="H96" s="122"/>
      <c r="I96" s="122"/>
      <c r="J96" s="122"/>
      <c r="K96" s="122"/>
      <c r="L96" s="117"/>
      <c r="P96" s="72"/>
    </row>
    <row r="97" spans="2:16" s="34" customFormat="1" ht="16" x14ac:dyDescent="0.25">
      <c r="B97" s="122" t="s">
        <v>85</v>
      </c>
      <c r="C97" s="122"/>
      <c r="D97" s="122"/>
      <c r="E97" s="122"/>
      <c r="F97" s="122"/>
      <c r="G97" s="122"/>
      <c r="H97" s="122"/>
      <c r="I97" s="122"/>
      <c r="J97" s="122"/>
      <c r="K97" s="122"/>
      <c r="L97" s="117"/>
      <c r="P97" s="72"/>
    </row>
    <row r="98" spans="2:16" s="34" customFormat="1" ht="16" x14ac:dyDescent="0.25">
      <c r="B98" s="118" t="s">
        <v>86</v>
      </c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P98" s="72"/>
    </row>
    <row r="99" spans="2:16" s="34" customFormat="1" ht="16" x14ac:dyDescent="0.25">
      <c r="B99" s="122" t="s">
        <v>87</v>
      </c>
      <c r="C99" s="122"/>
      <c r="D99" s="122"/>
      <c r="E99" s="122"/>
      <c r="F99" s="122"/>
      <c r="G99" s="122"/>
      <c r="H99" s="122"/>
      <c r="I99" s="122"/>
      <c r="J99" s="122"/>
      <c r="K99" s="122"/>
      <c r="L99" s="117"/>
      <c r="P99" s="72"/>
    </row>
    <row r="100" spans="2:16" s="34" customFormat="1" ht="16" x14ac:dyDescent="0.25">
      <c r="B100" s="118" t="s">
        <v>88</v>
      </c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P100" s="72"/>
    </row>
    <row r="101" spans="2:16" s="34" customFormat="1" ht="16" x14ac:dyDescent="0.25">
      <c r="B101" s="118" t="s">
        <v>89</v>
      </c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P101" s="72"/>
    </row>
    <row r="102" spans="2:16" s="34" customFormat="1" ht="16" x14ac:dyDescent="0.25">
      <c r="B102" s="122" t="s">
        <v>90</v>
      </c>
      <c r="C102" s="122"/>
      <c r="D102" s="122"/>
      <c r="E102" s="122"/>
      <c r="F102" s="122"/>
      <c r="G102" s="122"/>
      <c r="H102" s="122"/>
      <c r="I102" s="122"/>
      <c r="J102" s="122"/>
      <c r="K102" s="122"/>
      <c r="L102" s="117"/>
      <c r="P102" s="72"/>
    </row>
    <row r="103" spans="2:16" s="34" customFormat="1" ht="16" x14ac:dyDescent="0.25">
      <c r="B103" s="122" t="s">
        <v>91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117"/>
      <c r="P103" s="72"/>
    </row>
    <row r="104" spans="2:16" s="34" customFormat="1" ht="16" x14ac:dyDescent="0.25">
      <c r="B104" s="118" t="s">
        <v>92</v>
      </c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P104" s="72"/>
    </row>
    <row r="105" spans="2:16" s="34" customFormat="1" ht="15" x14ac:dyDescent="0.2">
      <c r="B105" s="26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P105" s="72"/>
    </row>
  </sheetData>
  <sheetProtection formatCells="0" formatColumns="0" formatRows="0" insertColumns="0" insertRows="0" insertHyperlinks="0" deleteColumns="0" deleteRows="0" sort="0" autoFilter="0" pivotTables="0"/>
  <mergeCells count="10">
    <mergeCell ref="B97:K97"/>
    <mergeCell ref="B99:K99"/>
    <mergeCell ref="B102:K102"/>
    <mergeCell ref="B103:K103"/>
    <mergeCell ref="C10:E10"/>
    <mergeCell ref="C11:E11"/>
    <mergeCell ref="C12:E12"/>
    <mergeCell ref="C26:L26"/>
    <mergeCell ref="B95:K95"/>
    <mergeCell ref="B96:K96"/>
  </mergeCells>
  <pageMargins left="0.51181102362204722" right="0.51181102362204722" top="0" bottom="0" header="0" footer="0"/>
  <pageSetup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0C815-7001-43DB-BA4B-D76E1FC9B001}">
  <sheetPr>
    <pageSetUpPr fitToPage="1"/>
  </sheetPr>
  <dimension ref="B1:T105"/>
  <sheetViews>
    <sheetView tabSelected="1" view="pageBreakPreview" topLeftCell="A27" zoomScale="130" zoomScaleNormal="100" zoomScaleSheetLayoutView="130" zoomScalePageLayoutView="70" workbookViewId="0">
      <selection activeCell="G20" sqref="G20"/>
    </sheetView>
  </sheetViews>
  <sheetFormatPr baseColWidth="10" defaultColWidth="9.1640625" defaultRowHeight="13" x14ac:dyDescent="0.2"/>
  <cols>
    <col min="1" max="1" width="2.33203125" style="4" customWidth="1"/>
    <col min="2" max="2" width="23" style="4" customWidth="1"/>
    <col min="3" max="3" width="30.83203125" style="4" bestFit="1" customWidth="1"/>
    <col min="4" max="4" width="14.1640625" style="4" hidden="1" customWidth="1"/>
    <col min="5" max="5" width="30.6640625" style="4" customWidth="1"/>
    <col min="6" max="6" width="14.1640625" style="4" hidden="1" customWidth="1"/>
    <col min="7" max="7" width="30" style="4" customWidth="1"/>
    <col min="8" max="8" width="14.1640625" style="4" hidden="1" customWidth="1"/>
    <col min="9" max="9" width="31.5" style="4" hidden="1" customWidth="1"/>
    <col min="10" max="10" width="14.1640625" style="4" hidden="1" customWidth="1"/>
    <col min="11" max="11" width="31.5" style="4" hidden="1" customWidth="1"/>
    <col min="12" max="12" width="14.1640625" style="4" hidden="1" customWidth="1"/>
    <col min="13" max="13" width="15.83203125" style="4" customWidth="1"/>
    <col min="14" max="14" width="19.5" style="4" customWidth="1"/>
    <col min="15" max="15" width="7.1640625" style="4" customWidth="1"/>
    <col min="16" max="16" width="12.5" style="5" bestFit="1" customWidth="1"/>
    <col min="17" max="17" width="12" style="4" bestFit="1" customWidth="1"/>
    <col min="18" max="18" width="19.1640625" style="4" bestFit="1" customWidth="1"/>
    <col min="19" max="19" width="9.1640625" style="4"/>
    <col min="20" max="20" width="12.5" style="4" bestFit="1" customWidth="1"/>
    <col min="21" max="16384" width="9.1640625" style="4"/>
  </cols>
  <sheetData>
    <row r="1" spans="2:16" ht="75.75" customHeight="1" x14ac:dyDescent="0.2"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</row>
    <row r="2" spans="2:16" x14ac:dyDescent="0.2">
      <c r="B2" s="6"/>
      <c r="C2" s="7"/>
      <c r="D2" s="7"/>
      <c r="E2" s="3"/>
      <c r="F2" s="3"/>
      <c r="G2" s="3"/>
      <c r="H2" s="3"/>
      <c r="I2" s="3"/>
      <c r="J2" s="3"/>
      <c r="K2" s="3"/>
      <c r="L2" s="3"/>
      <c r="M2" s="3"/>
    </row>
    <row r="3" spans="2:16" x14ac:dyDescent="0.2">
      <c r="B3" s="6"/>
      <c r="C3" s="7"/>
      <c r="D3" s="7"/>
      <c r="E3" s="3"/>
      <c r="F3" s="3"/>
      <c r="G3" s="3"/>
      <c r="H3" s="3"/>
      <c r="I3" s="3"/>
      <c r="J3" s="3"/>
      <c r="K3" s="3"/>
      <c r="L3" s="3"/>
      <c r="M3" s="3"/>
    </row>
    <row r="4" spans="2:16" x14ac:dyDescent="0.2">
      <c r="B4" s="6"/>
      <c r="C4" s="7"/>
      <c r="D4" s="7"/>
      <c r="E4" s="3"/>
      <c r="F4" s="3"/>
      <c r="G4" s="3"/>
      <c r="H4" s="3"/>
      <c r="I4" s="3"/>
      <c r="J4" s="3"/>
      <c r="K4" s="3"/>
      <c r="L4" s="3"/>
      <c r="M4" s="3"/>
    </row>
    <row r="5" spans="2:16" x14ac:dyDescent="0.2">
      <c r="B5" s="6"/>
      <c r="E5" s="8"/>
      <c r="F5" s="8"/>
      <c r="G5" s="3"/>
      <c r="H5" s="3"/>
      <c r="I5" s="3"/>
      <c r="J5" s="3"/>
      <c r="K5" s="3"/>
      <c r="L5" s="3"/>
      <c r="M5" s="3"/>
    </row>
    <row r="6" spans="2:16" x14ac:dyDescent="0.2">
      <c r="B6" s="6"/>
      <c r="E6" s="8"/>
      <c r="F6" s="8"/>
      <c r="G6" s="3"/>
      <c r="H6" s="3"/>
      <c r="I6" s="3"/>
      <c r="J6" s="3"/>
      <c r="K6" s="3"/>
      <c r="L6" s="3"/>
      <c r="M6" s="3"/>
    </row>
    <row r="7" spans="2:16" ht="15" x14ac:dyDescent="0.2">
      <c r="B7" s="6"/>
      <c r="E7" s="9"/>
      <c r="G7" s="10" t="s">
        <v>0</v>
      </c>
      <c r="H7" s="3"/>
      <c r="I7" s="3"/>
      <c r="J7" s="3"/>
      <c r="K7" s="3"/>
      <c r="L7" s="3"/>
      <c r="M7" s="3"/>
    </row>
    <row r="8" spans="2:16" x14ac:dyDescent="0.2">
      <c r="B8" s="6"/>
      <c r="C8" s="11"/>
      <c r="D8" s="11"/>
      <c r="E8" s="3"/>
      <c r="F8" s="3"/>
      <c r="G8" s="3"/>
      <c r="H8" s="3"/>
      <c r="I8" s="3"/>
      <c r="J8" s="3"/>
      <c r="K8" s="3"/>
      <c r="L8" s="3"/>
      <c r="M8" s="3"/>
    </row>
    <row r="9" spans="2:16" x14ac:dyDescent="0.2">
      <c r="B9" s="6"/>
      <c r="C9" s="11"/>
      <c r="D9" s="11"/>
      <c r="E9" s="3"/>
      <c r="F9" s="3"/>
      <c r="G9" s="3"/>
      <c r="H9" s="3"/>
      <c r="I9" s="3"/>
      <c r="J9" s="3"/>
      <c r="K9" s="3"/>
      <c r="L9" s="3"/>
      <c r="M9" s="3"/>
    </row>
    <row r="10" spans="2:16" s="16" customFormat="1" ht="15" x14ac:dyDescent="0.2">
      <c r="B10" s="12" t="s">
        <v>1</v>
      </c>
      <c r="C10" s="123">
        <f ca="1">NOW()</f>
        <v>45673.653951388886</v>
      </c>
      <c r="D10" s="123"/>
      <c r="E10" s="123"/>
      <c r="F10" s="13"/>
      <c r="G10" s="14"/>
      <c r="H10" s="14"/>
      <c r="I10" s="14"/>
      <c r="J10" s="14"/>
      <c r="K10" s="14"/>
      <c r="L10" s="14"/>
      <c r="M10" s="15"/>
      <c r="P10" s="17"/>
    </row>
    <row r="11" spans="2:16" s="16" customFormat="1" ht="15" x14ac:dyDescent="0.2">
      <c r="B11" s="12" t="s">
        <v>2</v>
      </c>
      <c r="C11" s="124"/>
      <c r="D11" s="124"/>
      <c r="E11" s="124"/>
      <c r="F11" s="18"/>
      <c r="G11" s="19"/>
      <c r="H11" s="19"/>
      <c r="I11" s="19"/>
      <c r="J11" s="19"/>
      <c r="K11" s="19"/>
      <c r="L11" s="19"/>
      <c r="M11" s="15"/>
      <c r="P11" s="17"/>
    </row>
    <row r="12" spans="2:16" s="16" customFormat="1" ht="15" x14ac:dyDescent="0.2">
      <c r="B12" s="12" t="s">
        <v>3</v>
      </c>
      <c r="C12" s="124"/>
      <c r="D12" s="124"/>
      <c r="E12" s="124"/>
      <c r="F12" s="18"/>
      <c r="G12" s="19"/>
      <c r="H12" s="19"/>
      <c r="I12" s="19"/>
      <c r="J12" s="19"/>
      <c r="K12" s="19"/>
      <c r="L12" s="19"/>
      <c r="M12" s="15"/>
      <c r="P12" s="17"/>
    </row>
    <row r="13" spans="2:16" s="16" customFormat="1" ht="15" x14ac:dyDescent="0.2">
      <c r="B13" s="12"/>
      <c r="C13" s="20"/>
      <c r="D13" s="20"/>
      <c r="E13" s="15"/>
      <c r="F13" s="15"/>
      <c r="G13" s="15"/>
      <c r="H13" s="15"/>
      <c r="I13" s="15"/>
      <c r="J13" s="15"/>
      <c r="K13" s="15"/>
      <c r="L13" s="15"/>
      <c r="M13" s="15"/>
      <c r="P13" s="17"/>
    </row>
    <row r="14" spans="2:16" s="16" customFormat="1" ht="15" x14ac:dyDescent="0.2">
      <c r="B14" s="12" t="s">
        <v>4</v>
      </c>
      <c r="C14" s="21" t="s">
        <v>99</v>
      </c>
      <c r="D14" s="12"/>
      <c r="M14" s="15"/>
      <c r="P14" s="17"/>
    </row>
    <row r="15" spans="2:16" s="16" customFormat="1" ht="15" x14ac:dyDescent="0.2">
      <c r="B15" s="12" t="s">
        <v>6</v>
      </c>
      <c r="C15" s="21" t="s">
        <v>93</v>
      </c>
      <c r="D15" s="12"/>
      <c r="M15" s="15"/>
      <c r="P15" s="17"/>
    </row>
    <row r="16" spans="2:16" s="16" customFormat="1" ht="15" x14ac:dyDescent="0.2">
      <c r="B16" s="12" t="s">
        <v>7</v>
      </c>
      <c r="C16" s="21" t="s">
        <v>102</v>
      </c>
      <c r="D16" s="12"/>
      <c r="M16" s="15"/>
      <c r="P16" s="17"/>
    </row>
    <row r="17" spans="2:20" s="16" customFormat="1" ht="15" x14ac:dyDescent="0.2">
      <c r="B17" s="12" t="s">
        <v>8</v>
      </c>
      <c r="C17" s="21" t="s">
        <v>98</v>
      </c>
      <c r="D17" s="12"/>
      <c r="M17" s="15"/>
      <c r="P17" s="17"/>
    </row>
    <row r="18" spans="2:20" s="16" customFormat="1" ht="15" x14ac:dyDescent="0.2">
      <c r="B18" s="12" t="s">
        <v>9</v>
      </c>
      <c r="C18" s="120">
        <v>12.5</v>
      </c>
      <c r="D18" s="22"/>
      <c r="M18" s="15"/>
      <c r="P18" s="17"/>
    </row>
    <row r="19" spans="2:20" s="16" customFormat="1" ht="15" x14ac:dyDescent="0.2">
      <c r="B19" s="12" t="s">
        <v>10</v>
      </c>
      <c r="C19" s="120">
        <v>56000</v>
      </c>
      <c r="D19" s="22"/>
      <c r="M19" s="15"/>
      <c r="P19" s="17"/>
      <c r="T19" s="17"/>
    </row>
    <row r="20" spans="2:20" s="26" customFormat="1" ht="15" x14ac:dyDescent="0.2">
      <c r="B20" s="23" t="s">
        <v>11</v>
      </c>
      <c r="C20" s="24">
        <f>C18*C19</f>
        <v>700000</v>
      </c>
      <c r="D20" s="25"/>
      <c r="M20" s="27"/>
      <c r="P20" s="28"/>
      <c r="Q20" s="29"/>
      <c r="T20" s="28"/>
    </row>
    <row r="21" spans="2:20" s="26" customFormat="1" ht="15" hidden="1" x14ac:dyDescent="0.2">
      <c r="B21" s="23" t="s">
        <v>12</v>
      </c>
      <c r="C21" s="30">
        <v>60</v>
      </c>
      <c r="D21" s="25"/>
      <c r="M21" s="27"/>
      <c r="P21" s="28"/>
      <c r="Q21" s="29"/>
      <c r="T21" s="28"/>
    </row>
    <row r="22" spans="2:20" s="26" customFormat="1" ht="15" x14ac:dyDescent="0.2">
      <c r="B22" s="23"/>
      <c r="C22" s="25"/>
      <c r="D22" s="25"/>
      <c r="M22" s="27"/>
      <c r="P22" s="28"/>
      <c r="Q22" s="29"/>
      <c r="T22" s="28"/>
    </row>
    <row r="23" spans="2:20" s="26" customFormat="1" ht="15" x14ac:dyDescent="0.2">
      <c r="B23" s="23"/>
      <c r="C23" s="25"/>
      <c r="D23" s="25"/>
      <c r="M23" s="27"/>
      <c r="P23" s="28"/>
      <c r="Q23" s="29"/>
      <c r="T23" s="28"/>
    </row>
    <row r="24" spans="2:20" s="26" customFormat="1" ht="15" x14ac:dyDescent="0.2">
      <c r="B24" s="23"/>
      <c r="C24" s="25"/>
      <c r="D24" s="25"/>
      <c r="M24" s="27"/>
      <c r="P24" s="28"/>
      <c r="Q24" s="29"/>
      <c r="T24" s="28"/>
    </row>
    <row r="25" spans="2:20" s="34" customFormat="1" ht="14" thickBot="1" x14ac:dyDescent="0.25">
      <c r="B25" s="31"/>
      <c r="C25" s="32"/>
      <c r="D25" s="32"/>
      <c r="E25" s="33"/>
      <c r="F25" s="33"/>
      <c r="G25" s="33"/>
      <c r="H25" s="33"/>
      <c r="I25" s="33"/>
      <c r="J25" s="33"/>
      <c r="K25" s="33"/>
      <c r="L25" s="33"/>
      <c r="M25" s="33"/>
      <c r="P25" s="35"/>
      <c r="T25" s="35"/>
    </row>
    <row r="26" spans="2:20" s="34" customFormat="1" ht="19.75" customHeight="1" thickBot="1" x14ac:dyDescent="0.25">
      <c r="B26" s="36"/>
      <c r="C26" s="125" t="s">
        <v>13</v>
      </c>
      <c r="D26" s="126"/>
      <c r="E26" s="126"/>
      <c r="F26" s="126"/>
      <c r="G26" s="126"/>
      <c r="H26" s="126"/>
      <c r="I26" s="126"/>
      <c r="J26" s="126"/>
      <c r="K26" s="126"/>
      <c r="L26" s="127"/>
      <c r="N26" s="37"/>
      <c r="O26" s="37"/>
      <c r="P26" s="38"/>
      <c r="R26" s="37"/>
      <c r="S26" s="37"/>
      <c r="T26" s="38"/>
    </row>
    <row r="27" spans="2:20" s="43" customFormat="1" ht="102.5" customHeight="1" x14ac:dyDescent="0.2">
      <c r="B27" s="39" t="s">
        <v>14</v>
      </c>
      <c r="C27" s="40" t="s">
        <v>100</v>
      </c>
      <c r="D27" s="42" t="s">
        <v>16</v>
      </c>
      <c r="E27" s="42" t="s">
        <v>103</v>
      </c>
      <c r="F27" s="42" t="s">
        <v>16</v>
      </c>
      <c r="G27" s="42" t="s">
        <v>101</v>
      </c>
      <c r="H27" s="41" t="s">
        <v>16</v>
      </c>
      <c r="I27" s="42" t="s">
        <v>96</v>
      </c>
      <c r="J27" s="41" t="s">
        <v>16</v>
      </c>
      <c r="K27" s="42" t="s">
        <v>95</v>
      </c>
      <c r="L27" s="41" t="s">
        <v>16</v>
      </c>
      <c r="P27" s="44"/>
      <c r="T27" s="44"/>
    </row>
    <row r="28" spans="2:20" s="49" customFormat="1" ht="16" x14ac:dyDescent="0.2">
      <c r="B28" s="45" t="s">
        <v>19</v>
      </c>
      <c r="C28" s="46">
        <f>$C$20</f>
        <v>700000</v>
      </c>
      <c r="D28" s="47">
        <f>C28/$C$21</f>
        <v>11666.666666666666</v>
      </c>
      <c r="E28" s="48">
        <f t="shared" ref="E28:K28" si="0">$C$20</f>
        <v>700000</v>
      </c>
      <c r="F28" s="47">
        <f>E28/$C$21</f>
        <v>11666.666666666666</v>
      </c>
      <c r="G28" s="48">
        <f t="shared" si="0"/>
        <v>700000</v>
      </c>
      <c r="H28" s="47">
        <f>G28/$C$21</f>
        <v>11666.666666666666</v>
      </c>
      <c r="I28" s="48">
        <f t="shared" si="0"/>
        <v>700000</v>
      </c>
      <c r="J28" s="47">
        <f>I28/$C$21</f>
        <v>11666.666666666666</v>
      </c>
      <c r="K28" s="48">
        <f t="shared" si="0"/>
        <v>700000</v>
      </c>
      <c r="L28" s="47">
        <f>K28/$C$21</f>
        <v>11666.666666666666</v>
      </c>
      <c r="N28" s="50"/>
      <c r="P28" s="51"/>
      <c r="T28" s="51"/>
    </row>
    <row r="29" spans="2:20" s="49" customFormat="1" ht="16" x14ac:dyDescent="0.2">
      <c r="B29" s="45" t="s">
        <v>20</v>
      </c>
      <c r="C29" s="52">
        <v>0.25</v>
      </c>
      <c r="D29" s="53">
        <f>C29</f>
        <v>0.25</v>
      </c>
      <c r="E29" s="54">
        <v>0.2</v>
      </c>
      <c r="F29" s="53">
        <f>E29</f>
        <v>0.2</v>
      </c>
      <c r="G29" s="54">
        <v>0.15</v>
      </c>
      <c r="H29" s="53">
        <f>G29</f>
        <v>0.15</v>
      </c>
      <c r="I29" s="54">
        <v>0.05</v>
      </c>
      <c r="J29" s="53">
        <f>I29</f>
        <v>0.05</v>
      </c>
      <c r="K29" s="55">
        <v>2.5000000000000001E-2</v>
      </c>
      <c r="L29" s="56">
        <f>K29</f>
        <v>2.5000000000000001E-2</v>
      </c>
      <c r="P29" s="51"/>
      <c r="T29" s="51"/>
    </row>
    <row r="30" spans="2:20" s="49" customFormat="1" ht="16" x14ac:dyDescent="0.2">
      <c r="B30" s="57" t="s">
        <v>21</v>
      </c>
      <c r="C30" s="58">
        <f>C28*C29*-1</f>
        <v>-175000</v>
      </c>
      <c r="D30" s="59">
        <f>C30/$C$21</f>
        <v>-2916.6666666666665</v>
      </c>
      <c r="E30" s="60">
        <f>E28*E29*-1</f>
        <v>-140000</v>
      </c>
      <c r="F30" s="59">
        <f>E30/$C$21</f>
        <v>-2333.3333333333335</v>
      </c>
      <c r="G30" s="60">
        <f t="shared" ref="G30:K30" si="1">G28*G29*-1</f>
        <v>-105000</v>
      </c>
      <c r="H30" s="59">
        <f>G30/$C$21</f>
        <v>-1750</v>
      </c>
      <c r="I30" s="60">
        <f>I28*I29*-1</f>
        <v>-35000</v>
      </c>
      <c r="J30" s="59">
        <f>I30/$C$21</f>
        <v>-583.33333333333337</v>
      </c>
      <c r="K30" s="60">
        <f t="shared" si="1"/>
        <v>-17500</v>
      </c>
      <c r="L30" s="59">
        <f>K30/$C$21</f>
        <v>-291.66666666666669</v>
      </c>
      <c r="O30" s="61"/>
      <c r="P30" s="51"/>
      <c r="S30" s="61"/>
      <c r="T30" s="51"/>
    </row>
    <row r="31" spans="2:20" s="49" customFormat="1" ht="16" x14ac:dyDescent="0.2">
      <c r="B31" s="45" t="s">
        <v>22</v>
      </c>
      <c r="C31" s="62">
        <f>C28+C30</f>
        <v>525000</v>
      </c>
      <c r="D31" s="59">
        <f>C31/$C$21</f>
        <v>8750</v>
      </c>
      <c r="E31" s="48">
        <f t="shared" ref="E31:I31" si="2">E28+E30</f>
        <v>560000</v>
      </c>
      <c r="F31" s="59">
        <f>E31/$C$21</f>
        <v>9333.3333333333339</v>
      </c>
      <c r="G31" s="48">
        <f t="shared" si="2"/>
        <v>595000</v>
      </c>
      <c r="H31" s="59">
        <f>G31/$C$21</f>
        <v>9916.6666666666661</v>
      </c>
      <c r="I31" s="48">
        <f t="shared" si="2"/>
        <v>665000</v>
      </c>
      <c r="J31" s="59">
        <f>I31/$C$21</f>
        <v>11083.333333333334</v>
      </c>
      <c r="K31" s="48">
        <f>K28+K30</f>
        <v>682500</v>
      </c>
      <c r="L31" s="59">
        <f>K31/$C$21</f>
        <v>11375</v>
      </c>
      <c r="M31" s="63"/>
      <c r="N31" s="63"/>
      <c r="O31" s="61"/>
      <c r="P31" s="51"/>
      <c r="S31" s="61"/>
      <c r="T31" s="51"/>
    </row>
    <row r="32" spans="2:20" s="34" customFormat="1" ht="15" x14ac:dyDescent="0.2">
      <c r="B32" s="64" t="s">
        <v>23</v>
      </c>
      <c r="C32" s="65"/>
      <c r="D32" s="66"/>
      <c r="E32" s="67"/>
      <c r="F32" s="68"/>
      <c r="G32" s="69"/>
      <c r="H32" s="68"/>
      <c r="I32" s="69"/>
      <c r="J32" s="68"/>
      <c r="K32" s="69"/>
      <c r="L32" s="70"/>
      <c r="N32" s="71"/>
      <c r="P32" s="72"/>
    </row>
    <row r="33" spans="2:17" s="34" customFormat="1" ht="15" x14ac:dyDescent="0.2">
      <c r="B33" s="64" t="s">
        <v>24</v>
      </c>
      <c r="C33" s="73">
        <v>50000</v>
      </c>
      <c r="D33" s="74">
        <f>C33/$C$21</f>
        <v>833.33333333333337</v>
      </c>
      <c r="E33" s="75">
        <f>C33</f>
        <v>50000</v>
      </c>
      <c r="F33" s="74">
        <f>E33/$C$21</f>
        <v>833.33333333333337</v>
      </c>
      <c r="G33" s="75">
        <f>E33</f>
        <v>50000</v>
      </c>
      <c r="H33" s="74">
        <f>G33/$C$21</f>
        <v>833.33333333333337</v>
      </c>
      <c r="I33" s="75">
        <f>E33</f>
        <v>50000</v>
      </c>
      <c r="J33" s="74">
        <f>I33/$C$21</f>
        <v>833.33333333333337</v>
      </c>
      <c r="K33" s="75">
        <f>G33</f>
        <v>50000</v>
      </c>
      <c r="L33" s="74">
        <f>K33/$C$21</f>
        <v>833.33333333333337</v>
      </c>
      <c r="O33" s="71"/>
      <c r="P33" s="72"/>
    </row>
    <row r="34" spans="2:17" s="34" customFormat="1" ht="15" x14ac:dyDescent="0.2">
      <c r="B34" s="64" t="s">
        <v>25</v>
      </c>
      <c r="C34" s="65">
        <f>C31*90%-C33</f>
        <v>422500</v>
      </c>
      <c r="D34" s="74">
        <f t="shared" ref="D34" si="3">C34/$C$21</f>
        <v>7041.666666666667</v>
      </c>
      <c r="E34" s="67">
        <f>E31*5%</f>
        <v>28000</v>
      </c>
      <c r="F34" s="74">
        <f t="shared" ref="F34:F82" si="4">E34/$C$21</f>
        <v>466.66666666666669</v>
      </c>
      <c r="G34" s="67">
        <f>ROUNDUP((G31-G33)/48,-2)</f>
        <v>11400</v>
      </c>
      <c r="H34" s="74">
        <f t="shared" ref="H34:H81" si="5">G34/$C$21</f>
        <v>190</v>
      </c>
      <c r="I34" s="67">
        <f>ROUNDUP((((I31*5%)-I33)/3),-2)</f>
        <v>-5600</v>
      </c>
      <c r="J34" s="74">
        <f t="shared" ref="J34:J83" si="6">I34/$C$21</f>
        <v>-93.333333333333329</v>
      </c>
      <c r="K34" s="69">
        <f>ROUNDUP((K31*25%-K33)/48,-2)</f>
        <v>2600</v>
      </c>
      <c r="L34" s="74">
        <f t="shared" ref="L34:L82" si="7">K34/$C$21</f>
        <v>43.333333333333336</v>
      </c>
      <c r="M34" s="76"/>
      <c r="N34" s="72"/>
      <c r="O34" s="72"/>
      <c r="P34" s="72"/>
    </row>
    <row r="35" spans="2:17" s="34" customFormat="1" ht="15" x14ac:dyDescent="0.2">
      <c r="B35" s="64" t="s">
        <v>26</v>
      </c>
      <c r="C35" s="65"/>
      <c r="D35" s="74"/>
      <c r="E35" s="67">
        <f>ROUNDUP((E31-E33-E34)/48,-2)</f>
        <v>10100</v>
      </c>
      <c r="F35" s="74">
        <f t="shared" si="4"/>
        <v>168.33333333333334</v>
      </c>
      <c r="G35" s="69">
        <f>G34</f>
        <v>11400</v>
      </c>
      <c r="H35" s="74">
        <f t="shared" si="5"/>
        <v>190</v>
      </c>
      <c r="I35" s="69">
        <f>I34</f>
        <v>-5600</v>
      </c>
      <c r="J35" s="74">
        <f t="shared" si="6"/>
        <v>-93.333333333333329</v>
      </c>
      <c r="K35" s="69">
        <f>K34</f>
        <v>2600</v>
      </c>
      <c r="L35" s="74">
        <f t="shared" si="7"/>
        <v>43.333333333333336</v>
      </c>
      <c r="M35" s="121"/>
      <c r="N35" s="72"/>
      <c r="O35" s="72"/>
      <c r="P35" s="72"/>
    </row>
    <row r="36" spans="2:17" s="34" customFormat="1" ht="15" x14ac:dyDescent="0.2">
      <c r="B36" s="64" t="s">
        <v>27</v>
      </c>
      <c r="C36" s="65"/>
      <c r="D36" s="66"/>
      <c r="E36" s="67">
        <f t="shared" ref="E36:K51" si="8">E35</f>
        <v>10100</v>
      </c>
      <c r="F36" s="74">
        <f t="shared" si="4"/>
        <v>168.33333333333334</v>
      </c>
      <c r="G36" s="69">
        <f>G35</f>
        <v>11400</v>
      </c>
      <c r="H36" s="74">
        <f t="shared" si="5"/>
        <v>190</v>
      </c>
      <c r="I36" s="69">
        <f>I31*5%-SUM(I33:I35)</f>
        <v>-5550</v>
      </c>
      <c r="J36" s="74">
        <f t="shared" si="6"/>
        <v>-92.5</v>
      </c>
      <c r="K36" s="69">
        <f>K35</f>
        <v>2600</v>
      </c>
      <c r="L36" s="74">
        <f t="shared" si="7"/>
        <v>43.333333333333336</v>
      </c>
      <c r="M36" s="76"/>
      <c r="N36" s="72"/>
      <c r="O36" s="72"/>
      <c r="P36" s="72"/>
    </row>
    <row r="37" spans="2:17" s="34" customFormat="1" ht="15" x14ac:dyDescent="0.2">
      <c r="B37" s="64" t="s">
        <v>28</v>
      </c>
      <c r="C37" s="65"/>
      <c r="D37" s="66"/>
      <c r="E37" s="67">
        <f t="shared" si="8"/>
        <v>10100</v>
      </c>
      <c r="F37" s="74">
        <f t="shared" si="4"/>
        <v>168.33333333333334</v>
      </c>
      <c r="G37" s="69">
        <f t="shared" si="8"/>
        <v>11400</v>
      </c>
      <c r="H37" s="74">
        <f t="shared" si="5"/>
        <v>190</v>
      </c>
      <c r="I37" s="69">
        <f>ROUNDUP(I31*20%/45,-2)</f>
        <v>3000</v>
      </c>
      <c r="J37" s="74">
        <f t="shared" si="6"/>
        <v>50</v>
      </c>
      <c r="K37" s="69">
        <f t="shared" si="8"/>
        <v>2600</v>
      </c>
      <c r="L37" s="74">
        <f t="shared" si="7"/>
        <v>43.333333333333336</v>
      </c>
      <c r="M37" s="76"/>
      <c r="N37" s="72"/>
      <c r="O37" s="72"/>
      <c r="P37" s="72"/>
      <c r="Q37" s="76"/>
    </row>
    <row r="38" spans="2:17" s="34" customFormat="1" ht="15" x14ac:dyDescent="0.2">
      <c r="B38" s="64" t="s">
        <v>29</v>
      </c>
      <c r="C38" s="65"/>
      <c r="D38" s="66"/>
      <c r="E38" s="67">
        <f t="shared" si="8"/>
        <v>10100</v>
      </c>
      <c r="F38" s="74">
        <f t="shared" si="4"/>
        <v>168.33333333333334</v>
      </c>
      <c r="G38" s="69">
        <f t="shared" si="8"/>
        <v>11400</v>
      </c>
      <c r="H38" s="74">
        <f t="shared" si="5"/>
        <v>190</v>
      </c>
      <c r="I38" s="69">
        <f t="shared" si="8"/>
        <v>3000</v>
      </c>
      <c r="J38" s="74">
        <f t="shared" si="6"/>
        <v>50</v>
      </c>
      <c r="K38" s="69">
        <f t="shared" si="8"/>
        <v>2600</v>
      </c>
      <c r="L38" s="74">
        <f t="shared" si="7"/>
        <v>43.333333333333336</v>
      </c>
      <c r="N38" s="77"/>
      <c r="O38" s="72"/>
      <c r="P38" s="72"/>
    </row>
    <row r="39" spans="2:17" s="34" customFormat="1" ht="15" x14ac:dyDescent="0.2">
      <c r="B39" s="64" t="s">
        <v>30</v>
      </c>
      <c r="C39" s="65"/>
      <c r="D39" s="66"/>
      <c r="E39" s="67">
        <f t="shared" si="8"/>
        <v>10100</v>
      </c>
      <c r="F39" s="74">
        <f t="shared" si="4"/>
        <v>168.33333333333334</v>
      </c>
      <c r="G39" s="69">
        <f t="shared" si="8"/>
        <v>11400</v>
      </c>
      <c r="H39" s="74">
        <f t="shared" si="5"/>
        <v>190</v>
      </c>
      <c r="I39" s="69">
        <f t="shared" si="8"/>
        <v>3000</v>
      </c>
      <c r="J39" s="74">
        <f t="shared" si="6"/>
        <v>50</v>
      </c>
      <c r="K39" s="69">
        <f t="shared" si="8"/>
        <v>2600</v>
      </c>
      <c r="L39" s="74">
        <f t="shared" si="7"/>
        <v>43.333333333333336</v>
      </c>
      <c r="N39" s="78"/>
      <c r="O39" s="72"/>
      <c r="P39" s="72"/>
    </row>
    <row r="40" spans="2:17" s="34" customFormat="1" ht="15" x14ac:dyDescent="0.2">
      <c r="B40" s="64" t="s">
        <v>31</v>
      </c>
      <c r="C40" s="65"/>
      <c r="D40" s="66"/>
      <c r="E40" s="67">
        <f t="shared" si="8"/>
        <v>10100</v>
      </c>
      <c r="F40" s="74">
        <f t="shared" si="4"/>
        <v>168.33333333333334</v>
      </c>
      <c r="G40" s="69">
        <f t="shared" si="8"/>
        <v>11400</v>
      </c>
      <c r="H40" s="74">
        <f t="shared" si="5"/>
        <v>190</v>
      </c>
      <c r="I40" s="69">
        <f t="shared" si="8"/>
        <v>3000</v>
      </c>
      <c r="J40" s="74">
        <f t="shared" si="6"/>
        <v>50</v>
      </c>
      <c r="K40" s="69">
        <f t="shared" si="8"/>
        <v>2600</v>
      </c>
      <c r="L40" s="74">
        <f t="shared" si="7"/>
        <v>43.333333333333336</v>
      </c>
      <c r="M40" s="76"/>
      <c r="O40" s="72"/>
      <c r="P40" s="72"/>
    </row>
    <row r="41" spans="2:17" s="34" customFormat="1" ht="15" x14ac:dyDescent="0.2">
      <c r="B41" s="64" t="s">
        <v>32</v>
      </c>
      <c r="C41" s="65"/>
      <c r="D41" s="66"/>
      <c r="E41" s="67">
        <f t="shared" si="8"/>
        <v>10100</v>
      </c>
      <c r="F41" s="74">
        <f t="shared" si="4"/>
        <v>168.33333333333334</v>
      </c>
      <c r="G41" s="69">
        <f t="shared" si="8"/>
        <v>11400</v>
      </c>
      <c r="H41" s="74">
        <f t="shared" si="5"/>
        <v>190</v>
      </c>
      <c r="I41" s="69">
        <f t="shared" si="8"/>
        <v>3000</v>
      </c>
      <c r="J41" s="74">
        <f t="shared" si="6"/>
        <v>50</v>
      </c>
      <c r="K41" s="69">
        <f t="shared" si="8"/>
        <v>2600</v>
      </c>
      <c r="L41" s="74">
        <f t="shared" si="7"/>
        <v>43.333333333333336</v>
      </c>
      <c r="N41" s="79"/>
      <c r="P41" s="72"/>
    </row>
    <row r="42" spans="2:17" s="34" customFormat="1" ht="15" x14ac:dyDescent="0.2">
      <c r="B42" s="64" t="s">
        <v>33</v>
      </c>
      <c r="C42" s="65"/>
      <c r="D42" s="66"/>
      <c r="E42" s="67">
        <f t="shared" si="8"/>
        <v>10100</v>
      </c>
      <c r="F42" s="74">
        <f t="shared" si="4"/>
        <v>168.33333333333334</v>
      </c>
      <c r="G42" s="69">
        <f t="shared" si="8"/>
        <v>11400</v>
      </c>
      <c r="H42" s="74">
        <f t="shared" si="5"/>
        <v>190</v>
      </c>
      <c r="I42" s="69">
        <f t="shared" si="8"/>
        <v>3000</v>
      </c>
      <c r="J42" s="74">
        <f t="shared" si="6"/>
        <v>50</v>
      </c>
      <c r="K42" s="69">
        <f t="shared" si="8"/>
        <v>2600</v>
      </c>
      <c r="L42" s="74">
        <f t="shared" si="7"/>
        <v>43.333333333333336</v>
      </c>
      <c r="M42" s="76"/>
      <c r="N42" s="80"/>
      <c r="P42" s="72"/>
    </row>
    <row r="43" spans="2:17" s="34" customFormat="1" ht="15" x14ac:dyDescent="0.2">
      <c r="B43" s="64" t="s">
        <v>34</v>
      </c>
      <c r="C43" s="65"/>
      <c r="D43" s="66"/>
      <c r="E43" s="67">
        <f t="shared" si="8"/>
        <v>10100</v>
      </c>
      <c r="F43" s="74">
        <f t="shared" si="4"/>
        <v>168.33333333333334</v>
      </c>
      <c r="G43" s="69">
        <f t="shared" si="8"/>
        <v>11400</v>
      </c>
      <c r="H43" s="74">
        <f t="shared" si="5"/>
        <v>190</v>
      </c>
      <c r="I43" s="69">
        <f t="shared" si="8"/>
        <v>3000</v>
      </c>
      <c r="J43" s="74">
        <f t="shared" si="6"/>
        <v>50</v>
      </c>
      <c r="K43" s="69">
        <f t="shared" si="8"/>
        <v>2600</v>
      </c>
      <c r="L43" s="74">
        <f t="shared" si="7"/>
        <v>43.333333333333336</v>
      </c>
      <c r="M43" s="76"/>
      <c r="P43" s="72"/>
    </row>
    <row r="44" spans="2:17" s="34" customFormat="1" ht="15" x14ac:dyDescent="0.2">
      <c r="B44" s="64" t="s">
        <v>35</v>
      </c>
      <c r="C44" s="65"/>
      <c r="D44" s="66"/>
      <c r="E44" s="67">
        <f t="shared" si="8"/>
        <v>10100</v>
      </c>
      <c r="F44" s="74">
        <f t="shared" si="4"/>
        <v>168.33333333333334</v>
      </c>
      <c r="G44" s="69">
        <f t="shared" si="8"/>
        <v>11400</v>
      </c>
      <c r="H44" s="74">
        <f t="shared" si="5"/>
        <v>190</v>
      </c>
      <c r="I44" s="69">
        <f t="shared" si="8"/>
        <v>3000</v>
      </c>
      <c r="J44" s="74">
        <f t="shared" si="6"/>
        <v>50</v>
      </c>
      <c r="K44" s="69">
        <f t="shared" si="8"/>
        <v>2600</v>
      </c>
      <c r="L44" s="74">
        <f t="shared" si="7"/>
        <v>43.333333333333336</v>
      </c>
      <c r="N44" s="76"/>
      <c r="P44" s="72"/>
    </row>
    <row r="45" spans="2:17" s="34" customFormat="1" ht="15" x14ac:dyDescent="0.2">
      <c r="B45" s="64" t="s">
        <v>36</v>
      </c>
      <c r="C45" s="65"/>
      <c r="D45" s="66"/>
      <c r="E45" s="67">
        <f t="shared" si="8"/>
        <v>10100</v>
      </c>
      <c r="F45" s="74">
        <f t="shared" si="4"/>
        <v>168.33333333333334</v>
      </c>
      <c r="G45" s="69">
        <f t="shared" si="8"/>
        <v>11400</v>
      </c>
      <c r="H45" s="74">
        <f t="shared" si="5"/>
        <v>190</v>
      </c>
      <c r="I45" s="69">
        <f t="shared" si="8"/>
        <v>3000</v>
      </c>
      <c r="J45" s="74">
        <f t="shared" si="6"/>
        <v>50</v>
      </c>
      <c r="K45" s="69">
        <f t="shared" si="8"/>
        <v>2600</v>
      </c>
      <c r="L45" s="74">
        <f t="shared" si="7"/>
        <v>43.333333333333336</v>
      </c>
      <c r="P45" s="72"/>
    </row>
    <row r="46" spans="2:17" s="34" customFormat="1" ht="15" x14ac:dyDescent="0.2">
      <c r="B46" s="64" t="s">
        <v>37</v>
      </c>
      <c r="C46" s="65"/>
      <c r="D46" s="66"/>
      <c r="E46" s="67">
        <f t="shared" si="8"/>
        <v>10100</v>
      </c>
      <c r="F46" s="74">
        <f t="shared" si="4"/>
        <v>168.33333333333334</v>
      </c>
      <c r="G46" s="69">
        <f t="shared" si="8"/>
        <v>11400</v>
      </c>
      <c r="H46" s="74">
        <f t="shared" si="5"/>
        <v>190</v>
      </c>
      <c r="I46" s="69">
        <f t="shared" si="8"/>
        <v>3000</v>
      </c>
      <c r="J46" s="74">
        <f t="shared" si="6"/>
        <v>50</v>
      </c>
      <c r="K46" s="69">
        <f t="shared" si="8"/>
        <v>2600</v>
      </c>
      <c r="L46" s="74">
        <f t="shared" si="7"/>
        <v>43.333333333333336</v>
      </c>
      <c r="N46" s="76"/>
      <c r="P46" s="72"/>
    </row>
    <row r="47" spans="2:17" s="34" customFormat="1" ht="15" x14ac:dyDescent="0.2">
      <c r="B47" s="64" t="s">
        <v>38</v>
      </c>
      <c r="C47" s="65"/>
      <c r="D47" s="66"/>
      <c r="E47" s="67">
        <f t="shared" si="8"/>
        <v>10100</v>
      </c>
      <c r="F47" s="74">
        <f t="shared" si="4"/>
        <v>168.33333333333334</v>
      </c>
      <c r="G47" s="69">
        <f t="shared" si="8"/>
        <v>11400</v>
      </c>
      <c r="H47" s="74">
        <f t="shared" si="5"/>
        <v>190</v>
      </c>
      <c r="I47" s="69">
        <f t="shared" si="8"/>
        <v>3000</v>
      </c>
      <c r="J47" s="74">
        <f t="shared" si="6"/>
        <v>50</v>
      </c>
      <c r="K47" s="69">
        <f t="shared" si="8"/>
        <v>2600</v>
      </c>
      <c r="L47" s="74">
        <f t="shared" si="7"/>
        <v>43.333333333333336</v>
      </c>
      <c r="P47" s="72"/>
    </row>
    <row r="48" spans="2:17" s="34" customFormat="1" ht="15" x14ac:dyDescent="0.2">
      <c r="B48" s="64" t="s">
        <v>39</v>
      </c>
      <c r="C48" s="65"/>
      <c r="D48" s="66"/>
      <c r="E48" s="67">
        <f t="shared" si="8"/>
        <v>10100</v>
      </c>
      <c r="F48" s="74">
        <f t="shared" si="4"/>
        <v>168.33333333333334</v>
      </c>
      <c r="G48" s="69">
        <f t="shared" si="8"/>
        <v>11400</v>
      </c>
      <c r="H48" s="74">
        <f t="shared" si="5"/>
        <v>190</v>
      </c>
      <c r="I48" s="69">
        <f t="shared" si="8"/>
        <v>3000</v>
      </c>
      <c r="J48" s="74">
        <f t="shared" si="6"/>
        <v>50</v>
      </c>
      <c r="K48" s="69">
        <f t="shared" si="8"/>
        <v>2600</v>
      </c>
      <c r="L48" s="74">
        <f t="shared" si="7"/>
        <v>43.333333333333336</v>
      </c>
      <c r="N48" s="76"/>
      <c r="P48" s="72"/>
    </row>
    <row r="49" spans="2:16" s="34" customFormat="1" ht="15" x14ac:dyDescent="0.2">
      <c r="B49" s="64" t="s">
        <v>40</v>
      </c>
      <c r="C49" s="65"/>
      <c r="D49" s="66"/>
      <c r="E49" s="67">
        <f t="shared" si="8"/>
        <v>10100</v>
      </c>
      <c r="F49" s="74">
        <f t="shared" si="4"/>
        <v>168.33333333333334</v>
      </c>
      <c r="G49" s="69">
        <f t="shared" si="8"/>
        <v>11400</v>
      </c>
      <c r="H49" s="74">
        <f t="shared" si="5"/>
        <v>190</v>
      </c>
      <c r="I49" s="69">
        <f t="shared" si="8"/>
        <v>3000</v>
      </c>
      <c r="J49" s="74">
        <f t="shared" si="6"/>
        <v>50</v>
      </c>
      <c r="K49" s="69">
        <f t="shared" si="8"/>
        <v>2600</v>
      </c>
      <c r="L49" s="74">
        <f t="shared" si="7"/>
        <v>43.333333333333336</v>
      </c>
      <c r="P49" s="72"/>
    </row>
    <row r="50" spans="2:16" s="34" customFormat="1" ht="15" x14ac:dyDescent="0.2">
      <c r="B50" s="64" t="s">
        <v>41</v>
      </c>
      <c r="C50" s="65"/>
      <c r="D50" s="66"/>
      <c r="E50" s="67">
        <f t="shared" si="8"/>
        <v>10100</v>
      </c>
      <c r="F50" s="74">
        <f t="shared" si="4"/>
        <v>168.33333333333334</v>
      </c>
      <c r="G50" s="69">
        <f t="shared" si="8"/>
        <v>11400</v>
      </c>
      <c r="H50" s="74">
        <f t="shared" si="5"/>
        <v>190</v>
      </c>
      <c r="I50" s="69">
        <f t="shared" si="8"/>
        <v>3000</v>
      </c>
      <c r="J50" s="74">
        <f t="shared" si="6"/>
        <v>50</v>
      </c>
      <c r="K50" s="69">
        <f t="shared" si="8"/>
        <v>2600</v>
      </c>
      <c r="L50" s="74">
        <f t="shared" si="7"/>
        <v>43.333333333333336</v>
      </c>
      <c r="P50" s="72"/>
    </row>
    <row r="51" spans="2:16" s="34" customFormat="1" ht="15" x14ac:dyDescent="0.2">
      <c r="B51" s="64" t="s">
        <v>42</v>
      </c>
      <c r="C51" s="65"/>
      <c r="D51" s="66"/>
      <c r="E51" s="67">
        <f t="shared" si="8"/>
        <v>10100</v>
      </c>
      <c r="F51" s="74">
        <f t="shared" si="4"/>
        <v>168.33333333333334</v>
      </c>
      <c r="G51" s="69">
        <f t="shared" si="8"/>
        <v>11400</v>
      </c>
      <c r="H51" s="74">
        <f t="shared" si="5"/>
        <v>190</v>
      </c>
      <c r="I51" s="69">
        <f t="shared" si="8"/>
        <v>3000</v>
      </c>
      <c r="J51" s="74">
        <f t="shared" si="6"/>
        <v>50</v>
      </c>
      <c r="K51" s="69">
        <f t="shared" si="8"/>
        <v>2600</v>
      </c>
      <c r="L51" s="74">
        <f t="shared" si="7"/>
        <v>43.333333333333336</v>
      </c>
      <c r="P51" s="72"/>
    </row>
    <row r="52" spans="2:16" s="34" customFormat="1" ht="15" x14ac:dyDescent="0.2">
      <c r="B52" s="64" t="s">
        <v>43</v>
      </c>
      <c r="C52" s="65"/>
      <c r="D52" s="66"/>
      <c r="E52" s="67">
        <f t="shared" ref="E52:K67" si="9">E51</f>
        <v>10100</v>
      </c>
      <c r="F52" s="74">
        <f t="shared" si="4"/>
        <v>168.33333333333334</v>
      </c>
      <c r="G52" s="69">
        <f t="shared" si="9"/>
        <v>11400</v>
      </c>
      <c r="H52" s="74">
        <f t="shared" si="5"/>
        <v>190</v>
      </c>
      <c r="I52" s="69">
        <f t="shared" si="9"/>
        <v>3000</v>
      </c>
      <c r="J52" s="74">
        <f t="shared" si="6"/>
        <v>50</v>
      </c>
      <c r="K52" s="69">
        <f t="shared" si="9"/>
        <v>2600</v>
      </c>
      <c r="L52" s="74">
        <f t="shared" si="7"/>
        <v>43.333333333333336</v>
      </c>
      <c r="P52" s="72"/>
    </row>
    <row r="53" spans="2:16" s="34" customFormat="1" ht="15" x14ac:dyDescent="0.2">
      <c r="B53" s="64" t="s">
        <v>44</v>
      </c>
      <c r="C53" s="65"/>
      <c r="D53" s="66"/>
      <c r="E53" s="67">
        <f t="shared" si="9"/>
        <v>10100</v>
      </c>
      <c r="F53" s="74">
        <f t="shared" si="4"/>
        <v>168.33333333333334</v>
      </c>
      <c r="G53" s="69">
        <f t="shared" si="9"/>
        <v>11400</v>
      </c>
      <c r="H53" s="74">
        <f t="shared" si="5"/>
        <v>190</v>
      </c>
      <c r="I53" s="69">
        <f t="shared" si="9"/>
        <v>3000</v>
      </c>
      <c r="J53" s="74">
        <f t="shared" si="6"/>
        <v>50</v>
      </c>
      <c r="K53" s="69">
        <f t="shared" si="9"/>
        <v>2600</v>
      </c>
      <c r="L53" s="74">
        <f t="shared" si="7"/>
        <v>43.333333333333336</v>
      </c>
      <c r="P53" s="72"/>
    </row>
    <row r="54" spans="2:16" s="34" customFormat="1" ht="15" x14ac:dyDescent="0.2">
      <c r="B54" s="64" t="s">
        <v>45</v>
      </c>
      <c r="C54" s="65"/>
      <c r="D54" s="66"/>
      <c r="E54" s="67">
        <f t="shared" si="9"/>
        <v>10100</v>
      </c>
      <c r="F54" s="74">
        <f t="shared" si="4"/>
        <v>168.33333333333334</v>
      </c>
      <c r="G54" s="69">
        <f t="shared" si="9"/>
        <v>11400</v>
      </c>
      <c r="H54" s="74">
        <f t="shared" si="5"/>
        <v>190</v>
      </c>
      <c r="I54" s="69">
        <f t="shared" si="9"/>
        <v>3000</v>
      </c>
      <c r="J54" s="74">
        <f t="shared" si="6"/>
        <v>50</v>
      </c>
      <c r="K54" s="69">
        <f t="shared" si="9"/>
        <v>2600</v>
      </c>
      <c r="L54" s="74">
        <f t="shared" si="7"/>
        <v>43.333333333333336</v>
      </c>
      <c r="P54" s="72"/>
    </row>
    <row r="55" spans="2:16" s="34" customFormat="1" ht="15" x14ac:dyDescent="0.2">
      <c r="B55" s="64" t="s">
        <v>46</v>
      </c>
      <c r="C55" s="65"/>
      <c r="D55" s="66"/>
      <c r="E55" s="67">
        <f t="shared" si="9"/>
        <v>10100</v>
      </c>
      <c r="F55" s="74">
        <f t="shared" si="4"/>
        <v>168.33333333333334</v>
      </c>
      <c r="G55" s="69">
        <f t="shared" si="9"/>
        <v>11400</v>
      </c>
      <c r="H55" s="74">
        <f t="shared" si="5"/>
        <v>190</v>
      </c>
      <c r="I55" s="69">
        <f t="shared" si="9"/>
        <v>3000</v>
      </c>
      <c r="J55" s="74">
        <f t="shared" si="6"/>
        <v>50</v>
      </c>
      <c r="K55" s="69">
        <f t="shared" si="9"/>
        <v>2600</v>
      </c>
      <c r="L55" s="74">
        <f t="shared" si="7"/>
        <v>43.333333333333336</v>
      </c>
      <c r="P55" s="72"/>
    </row>
    <row r="56" spans="2:16" s="34" customFormat="1" ht="15" x14ac:dyDescent="0.2">
      <c r="B56" s="64" t="s">
        <v>47</v>
      </c>
      <c r="C56" s="65"/>
      <c r="D56" s="66"/>
      <c r="E56" s="67">
        <f t="shared" si="9"/>
        <v>10100</v>
      </c>
      <c r="F56" s="74">
        <f t="shared" si="4"/>
        <v>168.33333333333334</v>
      </c>
      <c r="G56" s="69">
        <f t="shared" si="9"/>
        <v>11400</v>
      </c>
      <c r="H56" s="74">
        <f t="shared" si="5"/>
        <v>190</v>
      </c>
      <c r="I56" s="69">
        <f t="shared" si="9"/>
        <v>3000</v>
      </c>
      <c r="J56" s="74">
        <f t="shared" si="6"/>
        <v>50</v>
      </c>
      <c r="K56" s="69">
        <f t="shared" si="9"/>
        <v>2600</v>
      </c>
      <c r="L56" s="74">
        <f t="shared" si="7"/>
        <v>43.333333333333336</v>
      </c>
      <c r="P56" s="72"/>
    </row>
    <row r="57" spans="2:16" s="34" customFormat="1" ht="15" x14ac:dyDescent="0.2">
      <c r="B57" s="64" t="s">
        <v>48</v>
      </c>
      <c r="C57" s="65"/>
      <c r="D57" s="66"/>
      <c r="E57" s="67">
        <f t="shared" si="9"/>
        <v>10100</v>
      </c>
      <c r="F57" s="74">
        <f t="shared" si="4"/>
        <v>168.33333333333334</v>
      </c>
      <c r="G57" s="69">
        <f t="shared" si="9"/>
        <v>11400</v>
      </c>
      <c r="H57" s="74">
        <f t="shared" si="5"/>
        <v>190</v>
      </c>
      <c r="I57" s="69">
        <f t="shared" si="9"/>
        <v>3000</v>
      </c>
      <c r="J57" s="74">
        <f t="shared" si="6"/>
        <v>50</v>
      </c>
      <c r="K57" s="69">
        <f t="shared" si="9"/>
        <v>2600</v>
      </c>
      <c r="L57" s="74">
        <f t="shared" si="7"/>
        <v>43.333333333333336</v>
      </c>
      <c r="P57" s="72"/>
    </row>
    <row r="58" spans="2:16" s="34" customFormat="1" ht="15" x14ac:dyDescent="0.2">
      <c r="B58" s="64" t="s">
        <v>49</v>
      </c>
      <c r="C58" s="65"/>
      <c r="D58" s="66"/>
      <c r="E58" s="67">
        <f t="shared" si="9"/>
        <v>10100</v>
      </c>
      <c r="F58" s="74">
        <f t="shared" si="4"/>
        <v>168.33333333333334</v>
      </c>
      <c r="G58" s="69">
        <f t="shared" si="9"/>
        <v>11400</v>
      </c>
      <c r="H58" s="74">
        <f t="shared" si="5"/>
        <v>190</v>
      </c>
      <c r="I58" s="69">
        <f t="shared" si="9"/>
        <v>3000</v>
      </c>
      <c r="J58" s="74">
        <f t="shared" si="6"/>
        <v>50</v>
      </c>
      <c r="K58" s="69">
        <f t="shared" si="9"/>
        <v>2600</v>
      </c>
      <c r="L58" s="74">
        <f t="shared" si="7"/>
        <v>43.333333333333336</v>
      </c>
      <c r="P58" s="72"/>
    </row>
    <row r="59" spans="2:16" s="34" customFormat="1" ht="15" x14ac:dyDescent="0.2">
      <c r="B59" s="64" t="s">
        <v>50</v>
      </c>
      <c r="C59" s="65"/>
      <c r="D59" s="66"/>
      <c r="E59" s="67">
        <f t="shared" si="9"/>
        <v>10100</v>
      </c>
      <c r="F59" s="74">
        <f t="shared" si="4"/>
        <v>168.33333333333334</v>
      </c>
      <c r="G59" s="69">
        <f t="shared" si="9"/>
        <v>11400</v>
      </c>
      <c r="H59" s="74">
        <f t="shared" si="5"/>
        <v>190</v>
      </c>
      <c r="I59" s="69">
        <f t="shared" si="9"/>
        <v>3000</v>
      </c>
      <c r="J59" s="74">
        <f t="shared" si="6"/>
        <v>50</v>
      </c>
      <c r="K59" s="69">
        <f t="shared" si="9"/>
        <v>2600</v>
      </c>
      <c r="L59" s="74">
        <f t="shared" si="7"/>
        <v>43.333333333333336</v>
      </c>
      <c r="P59" s="72"/>
    </row>
    <row r="60" spans="2:16" s="34" customFormat="1" ht="15" x14ac:dyDescent="0.2">
      <c r="B60" s="64" t="s">
        <v>51</v>
      </c>
      <c r="C60" s="65"/>
      <c r="D60" s="66"/>
      <c r="E60" s="67">
        <f t="shared" si="9"/>
        <v>10100</v>
      </c>
      <c r="F60" s="74">
        <f t="shared" si="4"/>
        <v>168.33333333333334</v>
      </c>
      <c r="G60" s="69">
        <f t="shared" si="9"/>
        <v>11400</v>
      </c>
      <c r="H60" s="74">
        <f t="shared" si="5"/>
        <v>190</v>
      </c>
      <c r="I60" s="69">
        <f t="shared" si="9"/>
        <v>3000</v>
      </c>
      <c r="J60" s="74">
        <f t="shared" si="6"/>
        <v>50</v>
      </c>
      <c r="K60" s="69">
        <f t="shared" si="9"/>
        <v>2600</v>
      </c>
      <c r="L60" s="74">
        <f t="shared" si="7"/>
        <v>43.333333333333336</v>
      </c>
      <c r="P60" s="72"/>
    </row>
    <row r="61" spans="2:16" s="34" customFormat="1" ht="15" x14ac:dyDescent="0.2">
      <c r="B61" s="64" t="s">
        <v>52</v>
      </c>
      <c r="C61" s="65"/>
      <c r="D61" s="66"/>
      <c r="E61" s="67">
        <f t="shared" si="9"/>
        <v>10100</v>
      </c>
      <c r="F61" s="74">
        <f t="shared" si="4"/>
        <v>168.33333333333334</v>
      </c>
      <c r="G61" s="69">
        <f t="shared" si="9"/>
        <v>11400</v>
      </c>
      <c r="H61" s="74">
        <f t="shared" si="5"/>
        <v>190</v>
      </c>
      <c r="I61" s="69">
        <f t="shared" si="9"/>
        <v>3000</v>
      </c>
      <c r="J61" s="74">
        <f t="shared" si="6"/>
        <v>50</v>
      </c>
      <c r="K61" s="69">
        <f t="shared" si="9"/>
        <v>2600</v>
      </c>
      <c r="L61" s="74">
        <f t="shared" si="7"/>
        <v>43.333333333333336</v>
      </c>
      <c r="P61" s="72"/>
    </row>
    <row r="62" spans="2:16" s="34" customFormat="1" ht="15" x14ac:dyDescent="0.2">
      <c r="B62" s="64" t="s">
        <v>53</v>
      </c>
      <c r="C62" s="65"/>
      <c r="D62" s="66"/>
      <c r="E62" s="67">
        <f t="shared" si="9"/>
        <v>10100</v>
      </c>
      <c r="F62" s="74">
        <f t="shared" si="4"/>
        <v>168.33333333333334</v>
      </c>
      <c r="G62" s="69">
        <f t="shared" si="9"/>
        <v>11400</v>
      </c>
      <c r="H62" s="74">
        <f t="shared" si="5"/>
        <v>190</v>
      </c>
      <c r="I62" s="69">
        <f t="shared" si="9"/>
        <v>3000</v>
      </c>
      <c r="J62" s="74">
        <f t="shared" si="6"/>
        <v>50</v>
      </c>
      <c r="K62" s="69">
        <f t="shared" si="9"/>
        <v>2600</v>
      </c>
      <c r="L62" s="74">
        <f t="shared" si="7"/>
        <v>43.333333333333336</v>
      </c>
      <c r="P62" s="72"/>
    </row>
    <row r="63" spans="2:16" s="34" customFormat="1" ht="15" x14ac:dyDescent="0.2">
      <c r="B63" s="64" t="s">
        <v>54</v>
      </c>
      <c r="C63" s="65"/>
      <c r="D63" s="66"/>
      <c r="E63" s="67">
        <f t="shared" si="9"/>
        <v>10100</v>
      </c>
      <c r="F63" s="74">
        <f t="shared" si="4"/>
        <v>168.33333333333334</v>
      </c>
      <c r="G63" s="69">
        <f t="shared" si="9"/>
        <v>11400</v>
      </c>
      <c r="H63" s="74">
        <f t="shared" si="5"/>
        <v>190</v>
      </c>
      <c r="I63" s="69">
        <f t="shared" si="9"/>
        <v>3000</v>
      </c>
      <c r="J63" s="74">
        <f t="shared" si="6"/>
        <v>50</v>
      </c>
      <c r="K63" s="69">
        <f t="shared" si="9"/>
        <v>2600</v>
      </c>
      <c r="L63" s="74">
        <f t="shared" si="7"/>
        <v>43.333333333333336</v>
      </c>
      <c r="P63" s="72"/>
    </row>
    <row r="64" spans="2:16" s="34" customFormat="1" ht="15" x14ac:dyDescent="0.2">
      <c r="B64" s="64" t="s">
        <v>55</v>
      </c>
      <c r="C64" s="65"/>
      <c r="D64" s="66"/>
      <c r="E64" s="67">
        <f t="shared" si="9"/>
        <v>10100</v>
      </c>
      <c r="F64" s="74">
        <f t="shared" si="4"/>
        <v>168.33333333333334</v>
      </c>
      <c r="G64" s="69">
        <f t="shared" si="9"/>
        <v>11400</v>
      </c>
      <c r="H64" s="74">
        <f t="shared" si="5"/>
        <v>190</v>
      </c>
      <c r="I64" s="69">
        <f t="shared" si="9"/>
        <v>3000</v>
      </c>
      <c r="J64" s="74">
        <f t="shared" si="6"/>
        <v>50</v>
      </c>
      <c r="K64" s="69">
        <f t="shared" si="9"/>
        <v>2600</v>
      </c>
      <c r="L64" s="74">
        <f t="shared" si="7"/>
        <v>43.333333333333336</v>
      </c>
      <c r="P64" s="72"/>
    </row>
    <row r="65" spans="2:16" s="34" customFormat="1" ht="15" x14ac:dyDescent="0.2">
      <c r="B65" s="64" t="s">
        <v>56</v>
      </c>
      <c r="C65" s="65"/>
      <c r="D65" s="66"/>
      <c r="E65" s="67">
        <f t="shared" si="9"/>
        <v>10100</v>
      </c>
      <c r="F65" s="74">
        <f t="shared" si="4"/>
        <v>168.33333333333334</v>
      </c>
      <c r="G65" s="69">
        <f t="shared" si="9"/>
        <v>11400</v>
      </c>
      <c r="H65" s="74">
        <f t="shared" si="5"/>
        <v>190</v>
      </c>
      <c r="I65" s="69">
        <f t="shared" si="9"/>
        <v>3000</v>
      </c>
      <c r="J65" s="74">
        <f t="shared" si="6"/>
        <v>50</v>
      </c>
      <c r="K65" s="69">
        <f t="shared" si="9"/>
        <v>2600</v>
      </c>
      <c r="L65" s="74">
        <f t="shared" si="7"/>
        <v>43.333333333333336</v>
      </c>
      <c r="P65" s="72"/>
    </row>
    <row r="66" spans="2:16" s="34" customFormat="1" ht="15" x14ac:dyDescent="0.2">
      <c r="B66" s="64" t="s">
        <v>57</v>
      </c>
      <c r="C66" s="65"/>
      <c r="D66" s="66"/>
      <c r="E66" s="67">
        <f t="shared" si="9"/>
        <v>10100</v>
      </c>
      <c r="F66" s="74">
        <f t="shared" si="4"/>
        <v>168.33333333333334</v>
      </c>
      <c r="G66" s="69">
        <f t="shared" si="9"/>
        <v>11400</v>
      </c>
      <c r="H66" s="74">
        <f t="shared" si="5"/>
        <v>190</v>
      </c>
      <c r="I66" s="69">
        <f t="shared" si="9"/>
        <v>3000</v>
      </c>
      <c r="J66" s="74">
        <f t="shared" si="6"/>
        <v>50</v>
      </c>
      <c r="K66" s="69">
        <f t="shared" si="9"/>
        <v>2600</v>
      </c>
      <c r="L66" s="74">
        <f t="shared" si="7"/>
        <v>43.333333333333336</v>
      </c>
      <c r="P66" s="72"/>
    </row>
    <row r="67" spans="2:16" s="34" customFormat="1" ht="15" x14ac:dyDescent="0.2">
      <c r="B67" s="64" t="s">
        <v>58</v>
      </c>
      <c r="C67" s="65"/>
      <c r="D67" s="66"/>
      <c r="E67" s="67">
        <f t="shared" si="9"/>
        <v>10100</v>
      </c>
      <c r="F67" s="74">
        <f t="shared" si="4"/>
        <v>168.33333333333334</v>
      </c>
      <c r="G67" s="69">
        <f t="shared" si="9"/>
        <v>11400</v>
      </c>
      <c r="H67" s="74">
        <f t="shared" si="5"/>
        <v>190</v>
      </c>
      <c r="I67" s="69">
        <f t="shared" si="9"/>
        <v>3000</v>
      </c>
      <c r="J67" s="74">
        <f t="shared" si="6"/>
        <v>50</v>
      </c>
      <c r="K67" s="69">
        <f t="shared" si="9"/>
        <v>2600</v>
      </c>
      <c r="L67" s="74">
        <f t="shared" si="7"/>
        <v>43.333333333333336</v>
      </c>
      <c r="P67" s="72"/>
    </row>
    <row r="68" spans="2:16" s="34" customFormat="1" ht="15" x14ac:dyDescent="0.2">
      <c r="B68" s="64" t="s">
        <v>59</v>
      </c>
      <c r="C68" s="65"/>
      <c r="D68" s="66"/>
      <c r="E68" s="67">
        <f t="shared" ref="E68:E80" si="10">E67</f>
        <v>10100</v>
      </c>
      <c r="F68" s="74">
        <f t="shared" si="4"/>
        <v>168.33333333333334</v>
      </c>
      <c r="G68" s="69">
        <f t="shared" ref="G68:G80" si="11">G67</f>
        <v>11400</v>
      </c>
      <c r="H68" s="74">
        <f t="shared" si="5"/>
        <v>190</v>
      </c>
      <c r="I68" s="69">
        <f t="shared" ref="I68:I81" si="12">I67</f>
        <v>3000</v>
      </c>
      <c r="J68" s="74">
        <f t="shared" si="6"/>
        <v>50</v>
      </c>
      <c r="K68" s="69">
        <f t="shared" ref="K68:K80" si="13">K67</f>
        <v>2600</v>
      </c>
      <c r="L68" s="74">
        <f t="shared" si="7"/>
        <v>43.333333333333336</v>
      </c>
      <c r="P68" s="72"/>
    </row>
    <row r="69" spans="2:16" s="34" customFormat="1" ht="15" x14ac:dyDescent="0.2">
      <c r="B69" s="64" t="s">
        <v>60</v>
      </c>
      <c r="C69" s="65"/>
      <c r="D69" s="66"/>
      <c r="E69" s="67">
        <f t="shared" si="10"/>
        <v>10100</v>
      </c>
      <c r="F69" s="74">
        <f t="shared" si="4"/>
        <v>168.33333333333334</v>
      </c>
      <c r="G69" s="69">
        <f t="shared" si="11"/>
        <v>11400</v>
      </c>
      <c r="H69" s="74">
        <f t="shared" si="5"/>
        <v>190</v>
      </c>
      <c r="I69" s="69">
        <f t="shared" si="12"/>
        <v>3000</v>
      </c>
      <c r="J69" s="74">
        <f t="shared" si="6"/>
        <v>50</v>
      </c>
      <c r="K69" s="69">
        <f t="shared" si="13"/>
        <v>2600</v>
      </c>
      <c r="L69" s="74">
        <f t="shared" si="7"/>
        <v>43.333333333333336</v>
      </c>
      <c r="P69" s="72"/>
    </row>
    <row r="70" spans="2:16" s="34" customFormat="1" ht="15" x14ac:dyDescent="0.2">
      <c r="B70" s="64" t="s">
        <v>61</v>
      </c>
      <c r="C70" s="65"/>
      <c r="D70" s="66"/>
      <c r="E70" s="67">
        <f t="shared" si="10"/>
        <v>10100</v>
      </c>
      <c r="F70" s="74">
        <f t="shared" si="4"/>
        <v>168.33333333333334</v>
      </c>
      <c r="G70" s="69">
        <f t="shared" si="11"/>
        <v>11400</v>
      </c>
      <c r="H70" s="74">
        <f t="shared" si="5"/>
        <v>190</v>
      </c>
      <c r="I70" s="69">
        <f t="shared" si="12"/>
        <v>3000</v>
      </c>
      <c r="J70" s="74">
        <f t="shared" si="6"/>
        <v>50</v>
      </c>
      <c r="K70" s="69">
        <f t="shared" si="13"/>
        <v>2600</v>
      </c>
      <c r="L70" s="74">
        <f t="shared" si="7"/>
        <v>43.333333333333336</v>
      </c>
      <c r="P70" s="72"/>
    </row>
    <row r="71" spans="2:16" s="34" customFormat="1" ht="15" x14ac:dyDescent="0.2">
      <c r="B71" s="64" t="s">
        <v>62</v>
      </c>
      <c r="C71" s="65"/>
      <c r="D71" s="66"/>
      <c r="E71" s="67">
        <f t="shared" si="10"/>
        <v>10100</v>
      </c>
      <c r="F71" s="74">
        <f t="shared" si="4"/>
        <v>168.33333333333334</v>
      </c>
      <c r="G71" s="69">
        <f t="shared" si="11"/>
        <v>11400</v>
      </c>
      <c r="H71" s="74">
        <f t="shared" si="5"/>
        <v>190</v>
      </c>
      <c r="I71" s="69">
        <f t="shared" si="12"/>
        <v>3000</v>
      </c>
      <c r="J71" s="74">
        <f t="shared" si="6"/>
        <v>50</v>
      </c>
      <c r="K71" s="69">
        <f t="shared" si="13"/>
        <v>2600</v>
      </c>
      <c r="L71" s="74">
        <f t="shared" si="7"/>
        <v>43.333333333333336</v>
      </c>
      <c r="P71" s="72"/>
    </row>
    <row r="72" spans="2:16" s="34" customFormat="1" ht="15" x14ac:dyDescent="0.2">
      <c r="B72" s="64" t="s">
        <v>63</v>
      </c>
      <c r="C72" s="65"/>
      <c r="D72" s="66"/>
      <c r="E72" s="67">
        <f t="shared" si="10"/>
        <v>10100</v>
      </c>
      <c r="F72" s="74">
        <f t="shared" si="4"/>
        <v>168.33333333333334</v>
      </c>
      <c r="G72" s="69">
        <f t="shared" si="11"/>
        <v>11400</v>
      </c>
      <c r="H72" s="74">
        <f t="shared" si="5"/>
        <v>190</v>
      </c>
      <c r="I72" s="69">
        <f t="shared" si="12"/>
        <v>3000</v>
      </c>
      <c r="J72" s="74">
        <f t="shared" si="6"/>
        <v>50</v>
      </c>
      <c r="K72" s="69">
        <f t="shared" si="13"/>
        <v>2600</v>
      </c>
      <c r="L72" s="74">
        <f t="shared" si="7"/>
        <v>43.333333333333336</v>
      </c>
      <c r="P72" s="72"/>
    </row>
    <row r="73" spans="2:16" s="34" customFormat="1" ht="15" x14ac:dyDescent="0.2">
      <c r="B73" s="64" t="s">
        <v>64</v>
      </c>
      <c r="C73" s="65"/>
      <c r="D73" s="66"/>
      <c r="E73" s="67">
        <f t="shared" si="10"/>
        <v>10100</v>
      </c>
      <c r="F73" s="74">
        <f t="shared" si="4"/>
        <v>168.33333333333334</v>
      </c>
      <c r="G73" s="69">
        <f t="shared" si="11"/>
        <v>11400</v>
      </c>
      <c r="H73" s="74">
        <f t="shared" si="5"/>
        <v>190</v>
      </c>
      <c r="I73" s="69">
        <f t="shared" si="12"/>
        <v>3000</v>
      </c>
      <c r="J73" s="74">
        <f t="shared" si="6"/>
        <v>50</v>
      </c>
      <c r="K73" s="69">
        <f t="shared" si="13"/>
        <v>2600</v>
      </c>
      <c r="L73" s="74">
        <f t="shared" si="7"/>
        <v>43.333333333333336</v>
      </c>
      <c r="P73" s="72"/>
    </row>
    <row r="74" spans="2:16" s="34" customFormat="1" ht="15" x14ac:dyDescent="0.2">
      <c r="B74" s="64" t="s">
        <v>65</v>
      </c>
      <c r="C74" s="65"/>
      <c r="D74" s="66"/>
      <c r="E74" s="67">
        <f t="shared" si="10"/>
        <v>10100</v>
      </c>
      <c r="F74" s="74">
        <f t="shared" si="4"/>
        <v>168.33333333333334</v>
      </c>
      <c r="G74" s="69">
        <f t="shared" si="11"/>
        <v>11400</v>
      </c>
      <c r="H74" s="74">
        <f t="shared" si="5"/>
        <v>190</v>
      </c>
      <c r="I74" s="69">
        <f t="shared" si="12"/>
        <v>3000</v>
      </c>
      <c r="J74" s="74">
        <f t="shared" si="6"/>
        <v>50</v>
      </c>
      <c r="K74" s="69">
        <f t="shared" si="13"/>
        <v>2600</v>
      </c>
      <c r="L74" s="74">
        <f t="shared" si="7"/>
        <v>43.333333333333336</v>
      </c>
      <c r="P74" s="72"/>
    </row>
    <row r="75" spans="2:16" s="34" customFormat="1" ht="15" x14ac:dyDescent="0.2">
      <c r="B75" s="64" t="s">
        <v>66</v>
      </c>
      <c r="C75" s="65"/>
      <c r="D75" s="66"/>
      <c r="E75" s="67">
        <f t="shared" si="10"/>
        <v>10100</v>
      </c>
      <c r="F75" s="74">
        <f t="shared" si="4"/>
        <v>168.33333333333334</v>
      </c>
      <c r="G75" s="69">
        <f t="shared" si="11"/>
        <v>11400</v>
      </c>
      <c r="H75" s="74">
        <f t="shared" si="5"/>
        <v>190</v>
      </c>
      <c r="I75" s="69">
        <f t="shared" si="12"/>
        <v>3000</v>
      </c>
      <c r="J75" s="74">
        <f t="shared" si="6"/>
        <v>50</v>
      </c>
      <c r="K75" s="69">
        <f t="shared" si="13"/>
        <v>2600</v>
      </c>
      <c r="L75" s="74">
        <f t="shared" si="7"/>
        <v>43.333333333333336</v>
      </c>
      <c r="P75" s="72"/>
    </row>
    <row r="76" spans="2:16" s="34" customFormat="1" ht="15" x14ac:dyDescent="0.2">
      <c r="B76" s="64" t="s">
        <v>67</v>
      </c>
      <c r="C76" s="65"/>
      <c r="D76" s="66"/>
      <c r="E76" s="67">
        <f t="shared" si="10"/>
        <v>10100</v>
      </c>
      <c r="F76" s="74">
        <f t="shared" si="4"/>
        <v>168.33333333333334</v>
      </c>
      <c r="G76" s="69">
        <f t="shared" si="11"/>
        <v>11400</v>
      </c>
      <c r="H76" s="74">
        <f t="shared" si="5"/>
        <v>190</v>
      </c>
      <c r="I76" s="69">
        <f t="shared" si="12"/>
        <v>3000</v>
      </c>
      <c r="J76" s="74">
        <f t="shared" si="6"/>
        <v>50</v>
      </c>
      <c r="K76" s="69">
        <f t="shared" si="13"/>
        <v>2600</v>
      </c>
      <c r="L76" s="74">
        <f t="shared" si="7"/>
        <v>43.333333333333336</v>
      </c>
      <c r="P76" s="72"/>
    </row>
    <row r="77" spans="2:16" s="34" customFormat="1" ht="15" x14ac:dyDescent="0.2">
      <c r="B77" s="64" t="s">
        <v>68</v>
      </c>
      <c r="C77" s="65"/>
      <c r="D77" s="66"/>
      <c r="E77" s="67">
        <f t="shared" si="10"/>
        <v>10100</v>
      </c>
      <c r="F77" s="74">
        <f t="shared" si="4"/>
        <v>168.33333333333334</v>
      </c>
      <c r="G77" s="69">
        <f t="shared" si="11"/>
        <v>11400</v>
      </c>
      <c r="H77" s="74">
        <f t="shared" si="5"/>
        <v>190</v>
      </c>
      <c r="I77" s="69">
        <f t="shared" si="12"/>
        <v>3000</v>
      </c>
      <c r="J77" s="74">
        <f t="shared" si="6"/>
        <v>50</v>
      </c>
      <c r="K77" s="69">
        <f t="shared" si="13"/>
        <v>2600</v>
      </c>
      <c r="L77" s="74">
        <f t="shared" si="7"/>
        <v>43.333333333333336</v>
      </c>
      <c r="P77" s="72"/>
    </row>
    <row r="78" spans="2:16" s="34" customFormat="1" ht="15" x14ac:dyDescent="0.2">
      <c r="B78" s="64" t="s">
        <v>69</v>
      </c>
      <c r="C78" s="65"/>
      <c r="D78" s="66"/>
      <c r="E78" s="67">
        <f t="shared" si="10"/>
        <v>10100</v>
      </c>
      <c r="F78" s="74">
        <f t="shared" si="4"/>
        <v>168.33333333333334</v>
      </c>
      <c r="G78" s="69">
        <f t="shared" si="11"/>
        <v>11400</v>
      </c>
      <c r="H78" s="74">
        <f t="shared" si="5"/>
        <v>190</v>
      </c>
      <c r="I78" s="69">
        <f t="shared" si="12"/>
        <v>3000</v>
      </c>
      <c r="J78" s="74">
        <f t="shared" si="6"/>
        <v>50</v>
      </c>
      <c r="K78" s="69">
        <f t="shared" si="13"/>
        <v>2600</v>
      </c>
      <c r="L78" s="74">
        <f t="shared" si="7"/>
        <v>43.333333333333336</v>
      </c>
      <c r="P78" s="72"/>
    </row>
    <row r="79" spans="2:16" s="34" customFormat="1" ht="15" x14ac:dyDescent="0.2">
      <c r="B79" s="64" t="s">
        <v>70</v>
      </c>
      <c r="C79" s="65"/>
      <c r="D79" s="66"/>
      <c r="E79" s="67">
        <f t="shared" si="10"/>
        <v>10100</v>
      </c>
      <c r="F79" s="74">
        <f t="shared" si="4"/>
        <v>168.33333333333334</v>
      </c>
      <c r="G79" s="69">
        <f t="shared" si="11"/>
        <v>11400</v>
      </c>
      <c r="H79" s="74">
        <f t="shared" si="5"/>
        <v>190</v>
      </c>
      <c r="I79" s="69">
        <f t="shared" si="12"/>
        <v>3000</v>
      </c>
      <c r="J79" s="74">
        <f t="shared" si="6"/>
        <v>50</v>
      </c>
      <c r="K79" s="69">
        <f t="shared" si="13"/>
        <v>2600</v>
      </c>
      <c r="L79" s="74">
        <f t="shared" si="7"/>
        <v>43.333333333333336</v>
      </c>
      <c r="P79" s="72"/>
    </row>
    <row r="80" spans="2:16" s="34" customFormat="1" ht="15" x14ac:dyDescent="0.2">
      <c r="B80" s="64" t="s">
        <v>71</v>
      </c>
      <c r="C80" s="65"/>
      <c r="D80" s="66"/>
      <c r="E80" s="67">
        <f t="shared" si="10"/>
        <v>10100</v>
      </c>
      <c r="F80" s="74">
        <f t="shared" si="4"/>
        <v>168.33333333333334</v>
      </c>
      <c r="G80" s="69">
        <f t="shared" si="11"/>
        <v>11400</v>
      </c>
      <c r="H80" s="74">
        <f t="shared" si="5"/>
        <v>190</v>
      </c>
      <c r="I80" s="69">
        <f t="shared" si="12"/>
        <v>3000</v>
      </c>
      <c r="J80" s="74">
        <f t="shared" si="6"/>
        <v>50</v>
      </c>
      <c r="K80" s="69">
        <f t="shared" si="13"/>
        <v>2600</v>
      </c>
      <c r="L80" s="74">
        <f t="shared" si="7"/>
        <v>43.333333333333336</v>
      </c>
      <c r="P80" s="72"/>
    </row>
    <row r="81" spans="2:16" s="34" customFormat="1" ht="15" x14ac:dyDescent="0.2">
      <c r="B81" s="64" t="s">
        <v>72</v>
      </c>
      <c r="C81" s="65">
        <f>C31*10%</f>
        <v>52500</v>
      </c>
      <c r="D81" s="81">
        <f>C81/C21</f>
        <v>875</v>
      </c>
      <c r="E81" s="67">
        <f>E80</f>
        <v>10100</v>
      </c>
      <c r="F81" s="74">
        <f t="shared" si="4"/>
        <v>168.33333333333334</v>
      </c>
      <c r="G81" s="69">
        <f>G31-SUM(G33:G80)</f>
        <v>9200</v>
      </c>
      <c r="H81" s="74">
        <f t="shared" si="5"/>
        <v>153.33333333333334</v>
      </c>
      <c r="I81" s="69">
        <f t="shared" si="12"/>
        <v>3000</v>
      </c>
      <c r="J81" s="74">
        <f t="shared" si="6"/>
        <v>50</v>
      </c>
      <c r="K81" s="69">
        <f>K80</f>
        <v>2600</v>
      </c>
      <c r="L81" s="74">
        <f t="shared" si="7"/>
        <v>43.333333333333336</v>
      </c>
      <c r="P81" s="72"/>
    </row>
    <row r="82" spans="2:16" s="34" customFormat="1" ht="15" x14ac:dyDescent="0.2">
      <c r="B82" s="64" t="s">
        <v>73</v>
      </c>
      <c r="C82" s="65"/>
      <c r="D82" s="66"/>
      <c r="E82" s="67">
        <f>E31-SUM(E33:E81)</f>
        <v>7300</v>
      </c>
      <c r="F82" s="74">
        <f t="shared" si="4"/>
        <v>121.66666666666667</v>
      </c>
      <c r="G82" s="69"/>
      <c r="H82" s="68"/>
      <c r="I82" s="69">
        <f>I31-SUM(I33:I81)</f>
        <v>496750</v>
      </c>
      <c r="J82" s="74">
        <f t="shared" si="6"/>
        <v>8279.1666666666661</v>
      </c>
      <c r="K82" s="69">
        <f>K31-SUM(K33:K81)</f>
        <v>507700</v>
      </c>
      <c r="L82" s="74">
        <f t="shared" si="7"/>
        <v>8461.6666666666661</v>
      </c>
      <c r="P82" s="72"/>
    </row>
    <row r="83" spans="2:16" s="34" customFormat="1" ht="16" thickBot="1" x14ac:dyDescent="0.25">
      <c r="B83" s="64" t="s">
        <v>74</v>
      </c>
      <c r="C83" s="65"/>
      <c r="D83" s="66"/>
      <c r="E83" s="67"/>
      <c r="F83" s="68"/>
      <c r="G83" s="69"/>
      <c r="H83" s="68"/>
      <c r="I83" s="69">
        <v>0</v>
      </c>
      <c r="J83" s="74">
        <f t="shared" si="6"/>
        <v>0</v>
      </c>
      <c r="K83" s="69"/>
      <c r="L83" s="82"/>
      <c r="P83" s="72"/>
    </row>
    <row r="84" spans="2:16" s="34" customFormat="1" ht="16" thickBot="1" x14ac:dyDescent="0.25">
      <c r="B84" s="83" t="s">
        <v>75</v>
      </c>
      <c r="C84" s="84">
        <f>SUM(C33:C83)</f>
        <v>525000</v>
      </c>
      <c r="D84" s="85">
        <f>C84/$C$21</f>
        <v>8750</v>
      </c>
      <c r="E84" s="86">
        <f>SUM(E33:E82)</f>
        <v>560000</v>
      </c>
      <c r="F84" s="85">
        <f>E84/$C$21</f>
        <v>9333.3333333333339</v>
      </c>
      <c r="G84" s="86">
        <f>SUM(G33:G82)</f>
        <v>595000</v>
      </c>
      <c r="H84" s="85">
        <f>G84/$C$21</f>
        <v>9916.6666666666661</v>
      </c>
      <c r="I84" s="86">
        <f>SUM(I33:I83)</f>
        <v>665000</v>
      </c>
      <c r="J84" s="85">
        <f>I84/$C$21</f>
        <v>11083.333333333334</v>
      </c>
      <c r="K84" s="87">
        <f>SUM(K33:K82)</f>
        <v>682500</v>
      </c>
      <c r="L84" s="85">
        <f>K84/$C$21</f>
        <v>11375</v>
      </c>
      <c r="P84" s="72"/>
    </row>
    <row r="85" spans="2:16" s="34" customFormat="1" ht="16" hidden="1" thickBot="1" x14ac:dyDescent="0.25">
      <c r="B85" s="88" t="s">
        <v>76</v>
      </c>
      <c r="C85" s="89">
        <f>$C$20-C84</f>
        <v>175000</v>
      </c>
      <c r="D85" s="90"/>
      <c r="E85" s="91">
        <f t="shared" ref="E85" si="14">$C$20-E84</f>
        <v>140000</v>
      </c>
      <c r="F85" s="90"/>
      <c r="G85" s="69">
        <f t="shared" ref="G85:G90" si="15">G84</f>
        <v>595000</v>
      </c>
      <c r="H85" s="90"/>
      <c r="I85" s="92"/>
      <c r="J85" s="90"/>
      <c r="K85" s="92"/>
      <c r="L85" s="90"/>
      <c r="P85" s="72"/>
    </row>
    <row r="86" spans="2:16" s="34" customFormat="1" ht="15" hidden="1" x14ac:dyDescent="0.2">
      <c r="B86" s="93" t="s">
        <v>77</v>
      </c>
      <c r="C86" s="94">
        <f>NPV(0.1/12,C33:C59)</f>
        <v>465132.16310361319</v>
      </c>
      <c r="D86" s="95"/>
      <c r="E86" s="96">
        <f>NPV(0.1/12,E33:E59)</f>
        <v>300471.22015677241</v>
      </c>
      <c r="F86" s="95"/>
      <c r="G86" s="69">
        <f t="shared" si="15"/>
        <v>595000</v>
      </c>
      <c r="H86" s="95"/>
      <c r="I86" s="97"/>
      <c r="J86" s="95"/>
      <c r="K86" s="97"/>
      <c r="L86" s="95"/>
      <c r="P86" s="72"/>
    </row>
    <row r="87" spans="2:16" s="34" customFormat="1" ht="15" hidden="1" x14ac:dyDescent="0.2">
      <c r="B87" s="93" t="s">
        <v>78</v>
      </c>
      <c r="C87" s="94">
        <f>C86/$C$18</f>
        <v>37210.573048289058</v>
      </c>
      <c r="D87" s="95"/>
      <c r="E87" s="96">
        <f t="shared" ref="E87" si="16">E86/$C$18</f>
        <v>24037.697612541793</v>
      </c>
      <c r="F87" s="95"/>
      <c r="G87" s="69">
        <f t="shared" si="15"/>
        <v>595000</v>
      </c>
      <c r="H87" s="95"/>
      <c r="I87" s="97"/>
      <c r="J87" s="95"/>
      <c r="K87" s="97"/>
      <c r="L87" s="95"/>
      <c r="P87" s="72"/>
    </row>
    <row r="88" spans="2:16" s="34" customFormat="1" ht="15" hidden="1" x14ac:dyDescent="0.2">
      <c r="B88" s="93" t="s">
        <v>79</v>
      </c>
      <c r="C88" s="94">
        <v>0</v>
      </c>
      <c r="D88" s="95"/>
      <c r="E88" s="96">
        <v>0</v>
      </c>
      <c r="F88" s="95"/>
      <c r="G88" s="69">
        <f t="shared" si="15"/>
        <v>595000</v>
      </c>
      <c r="H88" s="95"/>
      <c r="I88" s="97"/>
      <c r="J88" s="95"/>
      <c r="K88" s="97"/>
      <c r="L88" s="95"/>
      <c r="P88" s="72"/>
    </row>
    <row r="89" spans="2:16" s="34" customFormat="1" ht="16" hidden="1" thickBot="1" x14ac:dyDescent="0.25">
      <c r="B89" s="98" t="s">
        <v>80</v>
      </c>
      <c r="C89" s="99">
        <f>($C$20-C86)+C88</f>
        <v>234867.83689638681</v>
      </c>
      <c r="D89" s="100"/>
      <c r="E89" s="101">
        <f t="shared" ref="E89" si="17">($C$20-E86)+E88</f>
        <v>399528.77984322759</v>
      </c>
      <c r="F89" s="100"/>
      <c r="G89" s="69">
        <f t="shared" si="15"/>
        <v>595000</v>
      </c>
      <c r="H89" s="100"/>
      <c r="I89" s="102"/>
      <c r="J89" s="100"/>
      <c r="K89" s="102"/>
      <c r="L89" s="100"/>
      <c r="P89" s="72"/>
    </row>
    <row r="90" spans="2:16" s="34" customFormat="1" ht="16" hidden="1" thickBot="1" x14ac:dyDescent="0.25">
      <c r="B90" s="103" t="s">
        <v>81</v>
      </c>
      <c r="C90" s="104" t="e">
        <f>C89/#REF!</f>
        <v>#REF!</v>
      </c>
      <c r="D90" s="105"/>
      <c r="E90" s="106" t="e">
        <f>E89/#REF!</f>
        <v>#REF!</v>
      </c>
      <c r="F90" s="105"/>
      <c r="G90" s="69">
        <f t="shared" si="15"/>
        <v>595000</v>
      </c>
      <c r="H90" s="105"/>
      <c r="I90" s="107"/>
      <c r="J90" s="105"/>
      <c r="K90" s="107"/>
      <c r="L90" s="105"/>
      <c r="P90" s="72"/>
    </row>
    <row r="91" spans="2:16" s="34" customFormat="1" ht="5.25" customHeight="1" thickBot="1" x14ac:dyDescent="0.25">
      <c r="B91" s="27"/>
      <c r="C91" s="108"/>
      <c r="D91" s="109"/>
      <c r="E91" s="108"/>
      <c r="F91" s="109"/>
      <c r="G91" s="108"/>
      <c r="H91" s="109"/>
      <c r="I91" s="108"/>
      <c r="J91" s="109"/>
      <c r="K91" s="108"/>
      <c r="L91" s="109"/>
      <c r="P91" s="72"/>
    </row>
    <row r="92" spans="2:16" s="113" customFormat="1" ht="24.75" customHeight="1" thickBot="1" x14ac:dyDescent="0.25">
      <c r="B92" s="110" t="s">
        <v>82</v>
      </c>
      <c r="C92" s="111">
        <f t="shared" ref="C92:K92" si="18">+C31*6%</f>
        <v>31500</v>
      </c>
      <c r="D92" s="112">
        <f>C92/$C$21</f>
        <v>525</v>
      </c>
      <c r="E92" s="111">
        <f t="shared" si="18"/>
        <v>33600</v>
      </c>
      <c r="F92" s="112">
        <f>E92/$C$21</f>
        <v>560</v>
      </c>
      <c r="G92" s="111">
        <f t="shared" si="18"/>
        <v>35700</v>
      </c>
      <c r="H92" s="112">
        <f>G92/$C$21</f>
        <v>595</v>
      </c>
      <c r="I92" s="111">
        <f>+I31*6%</f>
        <v>39900</v>
      </c>
      <c r="J92" s="112">
        <f>I92/$C$21</f>
        <v>665</v>
      </c>
      <c r="K92" s="111">
        <f t="shared" si="18"/>
        <v>40950</v>
      </c>
      <c r="L92" s="112">
        <f>K92/$C$21</f>
        <v>682.5</v>
      </c>
      <c r="M92" s="49"/>
      <c r="P92" s="114"/>
    </row>
    <row r="93" spans="2:16" s="34" customFormat="1" ht="15" x14ac:dyDescent="0.2">
      <c r="B93" s="115"/>
      <c r="C93" s="116">
        <f t="shared" ref="C93:L93" si="19">C84-C31</f>
        <v>0</v>
      </c>
      <c r="D93" s="116">
        <f t="shared" si="19"/>
        <v>0</v>
      </c>
      <c r="E93" s="116">
        <f t="shared" si="19"/>
        <v>0</v>
      </c>
      <c r="F93" s="116">
        <f t="shared" si="19"/>
        <v>0</v>
      </c>
      <c r="G93" s="116">
        <f t="shared" si="19"/>
        <v>0</v>
      </c>
      <c r="H93" s="116">
        <f t="shared" si="19"/>
        <v>0</v>
      </c>
      <c r="I93" s="116">
        <f t="shared" si="19"/>
        <v>0</v>
      </c>
      <c r="J93" s="116">
        <f t="shared" si="19"/>
        <v>0</v>
      </c>
      <c r="K93" s="116">
        <f t="shared" si="19"/>
        <v>0</v>
      </c>
      <c r="L93" s="116">
        <f t="shared" si="19"/>
        <v>0</v>
      </c>
      <c r="P93" s="72"/>
    </row>
    <row r="94" spans="2:16" s="34" customFormat="1" ht="15" x14ac:dyDescent="0.2"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P94" s="72"/>
    </row>
    <row r="95" spans="2:16" s="34" customFormat="1" ht="16" x14ac:dyDescent="0.25">
      <c r="B95" s="122" t="s">
        <v>83</v>
      </c>
      <c r="C95" s="122"/>
      <c r="D95" s="122"/>
      <c r="E95" s="122"/>
      <c r="F95" s="122"/>
      <c r="G95" s="122"/>
      <c r="H95" s="122"/>
      <c r="I95" s="122"/>
      <c r="J95" s="122"/>
      <c r="K95" s="122"/>
      <c r="L95" s="117"/>
      <c r="P95" s="72"/>
    </row>
    <row r="96" spans="2:16" s="34" customFormat="1" ht="16" x14ac:dyDescent="0.25">
      <c r="B96" s="122" t="s">
        <v>84</v>
      </c>
      <c r="C96" s="122"/>
      <c r="D96" s="122"/>
      <c r="E96" s="122"/>
      <c r="F96" s="122"/>
      <c r="G96" s="122"/>
      <c r="H96" s="122"/>
      <c r="I96" s="122"/>
      <c r="J96" s="122"/>
      <c r="K96" s="122"/>
      <c r="L96" s="117"/>
      <c r="P96" s="72"/>
    </row>
    <row r="97" spans="2:16" s="34" customFormat="1" ht="16" x14ac:dyDescent="0.25">
      <c r="B97" s="122" t="s">
        <v>85</v>
      </c>
      <c r="C97" s="122"/>
      <c r="D97" s="122"/>
      <c r="E97" s="122"/>
      <c r="F97" s="122"/>
      <c r="G97" s="122"/>
      <c r="H97" s="122"/>
      <c r="I97" s="122"/>
      <c r="J97" s="122"/>
      <c r="K97" s="122"/>
      <c r="L97" s="117"/>
      <c r="P97" s="72"/>
    </row>
    <row r="98" spans="2:16" s="34" customFormat="1" ht="16" x14ac:dyDescent="0.25">
      <c r="B98" s="118" t="s">
        <v>86</v>
      </c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P98" s="72"/>
    </row>
    <row r="99" spans="2:16" s="34" customFormat="1" ht="16" x14ac:dyDescent="0.25">
      <c r="B99" s="122" t="s">
        <v>87</v>
      </c>
      <c r="C99" s="122"/>
      <c r="D99" s="122"/>
      <c r="E99" s="122"/>
      <c r="F99" s="122"/>
      <c r="G99" s="122"/>
      <c r="H99" s="122"/>
      <c r="I99" s="122"/>
      <c r="J99" s="122"/>
      <c r="K99" s="122"/>
      <c r="L99" s="117"/>
      <c r="P99" s="72"/>
    </row>
    <row r="100" spans="2:16" s="34" customFormat="1" ht="16" x14ac:dyDescent="0.25">
      <c r="B100" s="118" t="s">
        <v>88</v>
      </c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P100" s="72"/>
    </row>
    <row r="101" spans="2:16" s="34" customFormat="1" ht="16" x14ac:dyDescent="0.25">
      <c r="B101" s="118" t="s">
        <v>89</v>
      </c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P101" s="72"/>
    </row>
    <row r="102" spans="2:16" s="34" customFormat="1" ht="16" x14ac:dyDescent="0.25">
      <c r="B102" s="122" t="s">
        <v>90</v>
      </c>
      <c r="C102" s="122"/>
      <c r="D102" s="122"/>
      <c r="E102" s="122"/>
      <c r="F102" s="122"/>
      <c r="G102" s="122"/>
      <c r="H102" s="122"/>
      <c r="I102" s="122"/>
      <c r="J102" s="122"/>
      <c r="K102" s="122"/>
      <c r="L102" s="117"/>
      <c r="P102" s="72"/>
    </row>
    <row r="103" spans="2:16" s="34" customFormat="1" ht="16" x14ac:dyDescent="0.25">
      <c r="B103" s="122" t="s">
        <v>91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117"/>
      <c r="P103" s="72"/>
    </row>
    <row r="104" spans="2:16" s="34" customFormat="1" ht="16" x14ac:dyDescent="0.25">
      <c r="B104" s="118" t="s">
        <v>92</v>
      </c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P104" s="72"/>
    </row>
    <row r="105" spans="2:16" s="34" customFormat="1" ht="15" x14ac:dyDescent="0.2">
      <c r="B105" s="26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P105" s="72"/>
    </row>
  </sheetData>
  <sheetProtection algorithmName="SHA-512" hashValue="BZ0PLBLJWcENjstS4vwsIEHHCIsfooVOgIZRnhNrMeHfH4jg+m8LdPTxcEzrJh2ssbIOehhN5PO56DOdSpT0Lg==" saltValue="3TlT/HejquZxGkykr/UUBg==" spinCount="100000" sheet="1" formatCells="0" formatColumns="0" formatRows="0" insertColumns="0" insertRows="0" insertHyperlinks="0" deleteColumns="0" deleteRows="0" sort="0" autoFilter="0" pivotTables="0"/>
  <mergeCells count="10">
    <mergeCell ref="B97:K97"/>
    <mergeCell ref="B99:K99"/>
    <mergeCell ref="B102:K102"/>
    <mergeCell ref="B103:K103"/>
    <mergeCell ref="C10:E10"/>
    <mergeCell ref="C11:E11"/>
    <mergeCell ref="C12:E12"/>
    <mergeCell ref="C26:L26"/>
    <mergeCell ref="B95:K95"/>
    <mergeCell ref="B96:K96"/>
  </mergeCells>
  <pageMargins left="0.51181102362204722" right="0.51181102362204722" top="0" bottom="0" header="0" footer="0"/>
  <pageSetup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SPINNAKER_COMMERCIAL</vt:lpstr>
      <vt:lpstr>SPINNAKER_PARKING</vt:lpstr>
      <vt:lpstr>SPINNAKER_COMMERCIAL!Print_Area</vt:lpstr>
      <vt:lpstr>SPINNAKER_PARKING!Print_Area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Annalyn U. Valladolid</dc:creator>
  <cp:lastModifiedBy>momarcos.landcosales@gmail.com</cp:lastModifiedBy>
  <cp:lastPrinted>2024-12-23T02:51:36Z</cp:lastPrinted>
  <dcterms:created xsi:type="dcterms:W3CDTF">2024-12-20T03:31:47Z</dcterms:created>
  <dcterms:modified xsi:type="dcterms:W3CDTF">2025-01-16T07:43:02Z</dcterms:modified>
</cp:coreProperties>
</file>