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6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marygraceo.marcos/Documents/LANDCO 2025/THE NAUTILUS 2025/Computation 2025/"/>
    </mc:Choice>
  </mc:AlternateContent>
  <xr:revisionPtr revIDLastSave="0" documentId="8_{A520E965-0B66-D946-A3D4-1679349A3210}" xr6:coauthVersionLast="47" xr6:coauthVersionMax="47" xr10:uidLastSave="{00000000-0000-0000-0000-000000000000}"/>
  <bookViews>
    <workbookView xWindow="0" yWindow="500" windowWidth="26960" windowHeight="16020" xr2:uid="{C4A1BAD3-9A4E-4F9E-B084-846124B85CF2}"/>
  </bookViews>
  <sheets>
    <sheet name="NAUTILUS_2 BEDROOM" sheetId="4" r:id="rId1"/>
  </sheets>
  <definedNames>
    <definedName name="_xlnm.Print_Area" localSheetId="0">'NAUTILUS_2 BEDROOM'!$A$1:$L$105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0" i="4" l="1"/>
  <c r="J83" i="4"/>
  <c r="I38" i="4"/>
  <c r="J38" i="4" s="1"/>
  <c r="J37" i="4"/>
  <c r="K35" i="4"/>
  <c r="L35" i="4" s="1"/>
  <c r="L34" i="4"/>
  <c r="G33" i="4"/>
  <c r="F33" i="4"/>
  <c r="E33" i="4"/>
  <c r="D33" i="4"/>
  <c r="L29" i="4"/>
  <c r="J29" i="4"/>
  <c r="H29" i="4"/>
  <c r="F29" i="4"/>
  <c r="D29" i="4"/>
  <c r="C20" i="4"/>
  <c r="K28" i="4" s="1"/>
  <c r="K30" i="4" s="1"/>
  <c r="L30" i="4" s="1"/>
  <c r="K36" i="4" l="1"/>
  <c r="K37" i="4" s="1"/>
  <c r="L37" i="4" s="1"/>
  <c r="I39" i="4"/>
  <c r="I40" i="4" s="1"/>
  <c r="I41" i="4" s="1"/>
  <c r="E28" i="4"/>
  <c r="F28" i="4" s="1"/>
  <c r="G28" i="4"/>
  <c r="I28" i="4"/>
  <c r="L36" i="4"/>
  <c r="E30" i="4"/>
  <c r="F30" i="4" s="1"/>
  <c r="I33" i="4"/>
  <c r="K31" i="4"/>
  <c r="K33" i="4"/>
  <c r="H33" i="4"/>
  <c r="K38" i="4"/>
  <c r="L28" i="4"/>
  <c r="C28" i="4"/>
  <c r="J39" i="4" l="1"/>
  <c r="J40" i="4"/>
  <c r="J28" i="4"/>
  <c r="I30" i="4"/>
  <c r="G30" i="4"/>
  <c r="H28" i="4"/>
  <c r="K92" i="4"/>
  <c r="L92" i="4" s="1"/>
  <c r="L31" i="4"/>
  <c r="E31" i="4"/>
  <c r="K39" i="4"/>
  <c r="L38" i="4"/>
  <c r="L33" i="4"/>
  <c r="J33" i="4"/>
  <c r="D28" i="4"/>
  <c r="C30" i="4"/>
  <c r="D30" i="4" s="1"/>
  <c r="I42" i="4"/>
  <c r="J41" i="4"/>
  <c r="H30" i="4" l="1"/>
  <c r="G31" i="4"/>
  <c r="J30" i="4"/>
  <c r="I31" i="4"/>
  <c r="C31" i="4"/>
  <c r="C92" i="4" s="1"/>
  <c r="D92" i="4" s="1"/>
  <c r="E92" i="4"/>
  <c r="F92" i="4" s="1"/>
  <c r="E34" i="4"/>
  <c r="E35" i="4" s="1"/>
  <c r="F31" i="4"/>
  <c r="L39" i="4"/>
  <c r="K40" i="4"/>
  <c r="J42" i="4"/>
  <c r="I43" i="4"/>
  <c r="C81" i="4" l="1"/>
  <c r="D81" i="4" s="1"/>
  <c r="D31" i="4"/>
  <c r="C34" i="4"/>
  <c r="C86" i="4" s="1"/>
  <c r="I34" i="4"/>
  <c r="J31" i="4"/>
  <c r="I92" i="4"/>
  <c r="J92" i="4" s="1"/>
  <c r="H31" i="4"/>
  <c r="G34" i="4"/>
  <c r="G92" i="4"/>
  <c r="H92" i="4" s="1"/>
  <c r="F34" i="4"/>
  <c r="E36" i="4"/>
  <c r="F35" i="4"/>
  <c r="K41" i="4"/>
  <c r="L40" i="4"/>
  <c r="C84" i="4"/>
  <c r="I44" i="4"/>
  <c r="J43" i="4"/>
  <c r="H34" i="4" l="1"/>
  <c r="G35" i="4"/>
  <c r="D34" i="4"/>
  <c r="I35" i="4"/>
  <c r="J35" i="4" s="1"/>
  <c r="J34" i="4"/>
  <c r="C87" i="4"/>
  <c r="C89" i="4"/>
  <c r="C90" i="4" s="1"/>
  <c r="F36" i="4"/>
  <c r="E37" i="4"/>
  <c r="L41" i="4"/>
  <c r="K42" i="4"/>
  <c r="J44" i="4"/>
  <c r="I45" i="4"/>
  <c r="C93" i="4"/>
  <c r="D84" i="4"/>
  <c r="D93" i="4" s="1"/>
  <c r="C85" i="4"/>
  <c r="G36" i="4" l="1"/>
  <c r="H35" i="4"/>
  <c r="I36" i="4"/>
  <c r="J36" i="4" s="1"/>
  <c r="K43" i="4"/>
  <c r="L42" i="4"/>
  <c r="E38" i="4"/>
  <c r="F37" i="4"/>
  <c r="I46" i="4"/>
  <c r="J45" i="4"/>
  <c r="G37" i="4" l="1"/>
  <c r="H36" i="4"/>
  <c r="F38" i="4"/>
  <c r="E39" i="4"/>
  <c r="J46" i="4"/>
  <c r="I47" i="4"/>
  <c r="L43" i="4"/>
  <c r="K44" i="4"/>
  <c r="G38" i="4" l="1"/>
  <c r="H37" i="4"/>
  <c r="K45" i="4"/>
  <c r="L44" i="4"/>
  <c r="I48" i="4"/>
  <c r="J47" i="4"/>
  <c r="E40" i="4"/>
  <c r="F39" i="4"/>
  <c r="H38" i="4" l="1"/>
  <c r="G39" i="4"/>
  <c r="J48" i="4"/>
  <c r="I49" i="4"/>
  <c r="F40" i="4"/>
  <c r="E41" i="4"/>
  <c r="L45" i="4"/>
  <c r="K46" i="4"/>
  <c r="G40" i="4" l="1"/>
  <c r="H39" i="4"/>
  <c r="K47" i="4"/>
  <c r="L46" i="4"/>
  <c r="E42" i="4"/>
  <c r="F41" i="4"/>
  <c r="I50" i="4"/>
  <c r="J49" i="4"/>
  <c r="H40" i="4" l="1"/>
  <c r="G41" i="4"/>
  <c r="J50" i="4"/>
  <c r="I51" i="4"/>
  <c r="F42" i="4"/>
  <c r="E43" i="4"/>
  <c r="L47" i="4"/>
  <c r="K48" i="4"/>
  <c r="G42" i="4" l="1"/>
  <c r="H41" i="4"/>
  <c r="K49" i="4"/>
  <c r="L48" i="4"/>
  <c r="E44" i="4"/>
  <c r="F43" i="4"/>
  <c r="I52" i="4"/>
  <c r="J51" i="4"/>
  <c r="H42" i="4" l="1"/>
  <c r="G43" i="4"/>
  <c r="J52" i="4"/>
  <c r="I53" i="4"/>
  <c r="F44" i="4"/>
  <c r="E45" i="4"/>
  <c r="L49" i="4"/>
  <c r="K50" i="4"/>
  <c r="H43" i="4" l="1"/>
  <c r="G44" i="4"/>
  <c r="K51" i="4"/>
  <c r="L50" i="4"/>
  <c r="E46" i="4"/>
  <c r="F45" i="4"/>
  <c r="I54" i="4"/>
  <c r="J53" i="4"/>
  <c r="H44" i="4" l="1"/>
  <c r="G45" i="4"/>
  <c r="J54" i="4"/>
  <c r="I55" i="4"/>
  <c r="F46" i="4"/>
  <c r="E47" i="4"/>
  <c r="L51" i="4"/>
  <c r="K52" i="4"/>
  <c r="H45" i="4" l="1"/>
  <c r="G46" i="4"/>
  <c r="K53" i="4"/>
  <c r="L52" i="4"/>
  <c r="E48" i="4"/>
  <c r="F47" i="4"/>
  <c r="I56" i="4"/>
  <c r="J55" i="4"/>
  <c r="H46" i="4" l="1"/>
  <c r="G47" i="4"/>
  <c r="F48" i="4"/>
  <c r="E49" i="4"/>
  <c r="J56" i="4"/>
  <c r="I57" i="4"/>
  <c r="L53" i="4"/>
  <c r="K54" i="4"/>
  <c r="G48" i="4" l="1"/>
  <c r="H47" i="4"/>
  <c r="I58" i="4"/>
  <c r="J57" i="4"/>
  <c r="K55" i="4"/>
  <c r="L54" i="4"/>
  <c r="E50" i="4"/>
  <c r="F49" i="4"/>
  <c r="H48" i="4" l="1"/>
  <c r="G49" i="4"/>
  <c r="L55" i="4"/>
  <c r="K56" i="4"/>
  <c r="F50" i="4"/>
  <c r="E51" i="4"/>
  <c r="J58" i="4"/>
  <c r="I59" i="4"/>
  <c r="H49" i="4" l="1"/>
  <c r="G50" i="4"/>
  <c r="I60" i="4"/>
  <c r="J59" i="4"/>
  <c r="E52" i="4"/>
  <c r="F51" i="4"/>
  <c r="K57" i="4"/>
  <c r="L56" i="4"/>
  <c r="H50" i="4" l="1"/>
  <c r="G51" i="4"/>
  <c r="L57" i="4"/>
  <c r="K58" i="4"/>
  <c r="F52" i="4"/>
  <c r="E53" i="4"/>
  <c r="J60" i="4"/>
  <c r="I61" i="4"/>
  <c r="H51" i="4" l="1"/>
  <c r="G52" i="4"/>
  <c r="I62" i="4"/>
  <c r="J61" i="4"/>
  <c r="K59" i="4"/>
  <c r="L58" i="4"/>
  <c r="E54" i="4"/>
  <c r="F53" i="4"/>
  <c r="H52" i="4" l="1"/>
  <c r="G53" i="4"/>
  <c r="F54" i="4"/>
  <c r="E55" i="4"/>
  <c r="L59" i="4"/>
  <c r="K60" i="4"/>
  <c r="J62" i="4"/>
  <c r="I63" i="4"/>
  <c r="G54" i="4" l="1"/>
  <c r="H53" i="4"/>
  <c r="I64" i="4"/>
  <c r="J63" i="4"/>
  <c r="K61" i="4"/>
  <c r="L60" i="4"/>
  <c r="E56" i="4"/>
  <c r="F55" i="4"/>
  <c r="H54" i="4" l="1"/>
  <c r="G55" i="4"/>
  <c r="L61" i="4"/>
  <c r="K62" i="4"/>
  <c r="F56" i="4"/>
  <c r="E57" i="4"/>
  <c r="J64" i="4"/>
  <c r="I65" i="4"/>
  <c r="H55" i="4" l="1"/>
  <c r="G56" i="4"/>
  <c r="I66" i="4"/>
  <c r="J65" i="4"/>
  <c r="E58" i="4"/>
  <c r="F57" i="4"/>
  <c r="K63" i="4"/>
  <c r="L62" i="4"/>
  <c r="H56" i="4" l="1"/>
  <c r="G57" i="4"/>
  <c r="L63" i="4"/>
  <c r="K64" i="4"/>
  <c r="F58" i="4"/>
  <c r="E59" i="4"/>
  <c r="J66" i="4"/>
  <c r="I67" i="4"/>
  <c r="G58" i="4" l="1"/>
  <c r="H57" i="4"/>
  <c r="I68" i="4"/>
  <c r="J67" i="4"/>
  <c r="E60" i="4"/>
  <c r="F59" i="4"/>
  <c r="E86" i="4"/>
  <c r="K65" i="4"/>
  <c r="L64" i="4"/>
  <c r="H58" i="4" l="1"/>
  <c r="G59" i="4"/>
  <c r="K66" i="4"/>
  <c r="L65" i="4"/>
  <c r="E87" i="4"/>
  <c r="E89" i="4"/>
  <c r="E90" i="4" s="1"/>
  <c r="F60" i="4"/>
  <c r="E61" i="4"/>
  <c r="J68" i="4"/>
  <c r="I69" i="4"/>
  <c r="G60" i="4" l="1"/>
  <c r="H59" i="4"/>
  <c r="I70" i="4"/>
  <c r="J69" i="4"/>
  <c r="E62" i="4"/>
  <c r="F61" i="4"/>
  <c r="K67" i="4"/>
  <c r="L66" i="4"/>
  <c r="G61" i="4" l="1"/>
  <c r="H60" i="4"/>
  <c r="K68" i="4"/>
  <c r="L67" i="4"/>
  <c r="F62" i="4"/>
  <c r="E63" i="4"/>
  <c r="J70" i="4"/>
  <c r="I71" i="4"/>
  <c r="G62" i="4" l="1"/>
  <c r="H61" i="4"/>
  <c r="I72" i="4"/>
  <c r="J71" i="4"/>
  <c r="E64" i="4"/>
  <c r="F63" i="4"/>
  <c r="K69" i="4"/>
  <c r="L68" i="4"/>
  <c r="H62" i="4" l="1"/>
  <c r="G63" i="4"/>
  <c r="K70" i="4"/>
  <c r="L69" i="4"/>
  <c r="F64" i="4"/>
  <c r="E65" i="4"/>
  <c r="J72" i="4"/>
  <c r="I73" i="4"/>
  <c r="G64" i="4" l="1"/>
  <c r="H63" i="4"/>
  <c r="I74" i="4"/>
  <c r="J73" i="4"/>
  <c r="E66" i="4"/>
  <c r="F65" i="4"/>
  <c r="K71" i="4"/>
  <c r="L70" i="4"/>
  <c r="H64" i="4" l="1"/>
  <c r="G65" i="4"/>
  <c r="K72" i="4"/>
  <c r="L71" i="4"/>
  <c r="J74" i="4"/>
  <c r="I75" i="4"/>
  <c r="F66" i="4"/>
  <c r="E67" i="4"/>
  <c r="G66" i="4" l="1"/>
  <c r="H65" i="4"/>
  <c r="E68" i="4"/>
  <c r="F67" i="4"/>
  <c r="I76" i="4"/>
  <c r="J75" i="4"/>
  <c r="K73" i="4"/>
  <c r="L72" i="4"/>
  <c r="H66" i="4" l="1"/>
  <c r="G67" i="4"/>
  <c r="K74" i="4"/>
  <c r="L73" i="4"/>
  <c r="J76" i="4"/>
  <c r="I77" i="4"/>
  <c r="F68" i="4"/>
  <c r="E69" i="4"/>
  <c r="H67" i="4" l="1"/>
  <c r="G68" i="4"/>
  <c r="E70" i="4"/>
  <c r="F69" i="4"/>
  <c r="I78" i="4"/>
  <c r="J77" i="4"/>
  <c r="K75" i="4"/>
  <c r="L74" i="4"/>
  <c r="H68" i="4" l="1"/>
  <c r="G69" i="4"/>
  <c r="K76" i="4"/>
  <c r="L75" i="4"/>
  <c r="J78" i="4"/>
  <c r="I79" i="4"/>
  <c r="F70" i="4"/>
  <c r="E71" i="4"/>
  <c r="G70" i="4" l="1"/>
  <c r="H69" i="4"/>
  <c r="E72" i="4"/>
  <c r="F71" i="4"/>
  <c r="I80" i="4"/>
  <c r="J79" i="4"/>
  <c r="K77" i="4"/>
  <c r="L76" i="4"/>
  <c r="H70" i="4" l="1"/>
  <c r="G71" i="4"/>
  <c r="K78" i="4"/>
  <c r="L77" i="4"/>
  <c r="J80" i="4"/>
  <c r="I81" i="4"/>
  <c r="F72" i="4"/>
  <c r="E73" i="4"/>
  <c r="G72" i="4" l="1"/>
  <c r="H71" i="4"/>
  <c r="J81" i="4"/>
  <c r="I82" i="4"/>
  <c r="E74" i="4"/>
  <c r="F73" i="4"/>
  <c r="K79" i="4"/>
  <c r="L78" i="4"/>
  <c r="G73" i="4" l="1"/>
  <c r="H72" i="4"/>
  <c r="F74" i="4"/>
  <c r="E75" i="4"/>
  <c r="K80" i="4"/>
  <c r="L79" i="4"/>
  <c r="J82" i="4"/>
  <c r="I84" i="4"/>
  <c r="H73" i="4" l="1"/>
  <c r="G74" i="4"/>
  <c r="I93" i="4"/>
  <c r="J84" i="4"/>
  <c r="J93" i="4" s="1"/>
  <c r="K81" i="4"/>
  <c r="L80" i="4"/>
  <c r="E76" i="4"/>
  <c r="F75" i="4"/>
  <c r="G75" i="4" l="1"/>
  <c r="H74" i="4"/>
  <c r="F76" i="4"/>
  <c r="E77" i="4"/>
  <c r="L81" i="4"/>
  <c r="K82" i="4"/>
  <c r="G76" i="4" l="1"/>
  <c r="H75" i="4"/>
  <c r="L82" i="4"/>
  <c r="K84" i="4"/>
  <c r="E78" i="4"/>
  <c r="F77" i="4"/>
  <c r="H76" i="4" l="1"/>
  <c r="G77" i="4"/>
  <c r="F78" i="4"/>
  <c r="E79" i="4"/>
  <c r="K93" i="4"/>
  <c r="L84" i="4"/>
  <c r="L93" i="4" s="1"/>
  <c r="G78" i="4" l="1"/>
  <c r="H77" i="4"/>
  <c r="E80" i="4"/>
  <c r="F79" i="4"/>
  <c r="H78" i="4" l="1"/>
  <c r="G79" i="4"/>
  <c r="F80" i="4"/>
  <c r="E81" i="4"/>
  <c r="G80" i="4" l="1"/>
  <c r="H79" i="4"/>
  <c r="F81" i="4"/>
  <c r="E82" i="4"/>
  <c r="H80" i="4" l="1"/>
  <c r="G81" i="4"/>
  <c r="F82" i="4"/>
  <c r="E84" i="4"/>
  <c r="H81" i="4" l="1"/>
  <c r="G84" i="4"/>
  <c r="F84" i="4"/>
  <c r="F93" i="4" s="1"/>
  <c r="E93" i="4"/>
  <c r="E85" i="4"/>
  <c r="G85" i="4" l="1"/>
  <c r="G86" i="4" s="1"/>
  <c r="G87" i="4" s="1"/>
  <c r="G88" i="4" s="1"/>
  <c r="G89" i="4" s="1"/>
  <c r="G90" i="4" s="1"/>
  <c r="H84" i="4"/>
  <c r="H93" i="4" s="1"/>
  <c r="G93" i="4"/>
</calcChain>
</file>

<file path=xl/sharedStrings.xml><?xml version="1.0" encoding="utf-8"?>
<sst xmlns="http://schemas.openxmlformats.org/spreadsheetml/2006/main" count="101" uniqueCount="97">
  <si>
    <t>Please input data</t>
  </si>
  <si>
    <t>Date:</t>
  </si>
  <si>
    <t>Client's Name:</t>
  </si>
  <si>
    <t>Agent's Name:</t>
  </si>
  <si>
    <t>Tower:</t>
  </si>
  <si>
    <t>The Nautilus</t>
  </si>
  <si>
    <t>Floor:</t>
  </si>
  <si>
    <t>Unit No:</t>
  </si>
  <si>
    <t>Floor Area (sqm):</t>
  </si>
  <si>
    <t>Price/sqm:</t>
  </si>
  <si>
    <t>Total Selling Price:</t>
  </si>
  <si>
    <t>USD Conversion rate:</t>
  </si>
  <si>
    <t>PAYMENT MILESTONE</t>
  </si>
  <si>
    <t>USD CONVERSION</t>
  </si>
  <si>
    <t>Total Selling Price</t>
  </si>
  <si>
    <t>Ouright Discount</t>
  </si>
  <si>
    <t>Less: Outright Discount</t>
  </si>
  <si>
    <t>Total Contact Price</t>
  </si>
  <si>
    <t>Payment Stage</t>
  </si>
  <si>
    <t>Reservation Fee (RF)</t>
  </si>
  <si>
    <t>1st month</t>
  </si>
  <si>
    <t>2nd month</t>
  </si>
  <si>
    <t>3rd month</t>
  </si>
  <si>
    <t>4th month</t>
  </si>
  <si>
    <t>5th month</t>
  </si>
  <si>
    <t>6th month</t>
  </si>
  <si>
    <t>7th month</t>
  </si>
  <si>
    <t>8th month</t>
  </si>
  <si>
    <t>9th month</t>
  </si>
  <si>
    <t>10th month</t>
  </si>
  <si>
    <t>11th month</t>
  </si>
  <si>
    <t>12th month</t>
  </si>
  <si>
    <t>13th month</t>
  </si>
  <si>
    <t>14th month</t>
  </si>
  <si>
    <t>15th month</t>
  </si>
  <si>
    <t>16th month</t>
  </si>
  <si>
    <t>17th month</t>
  </si>
  <si>
    <t>18th month</t>
  </si>
  <si>
    <t>19th month</t>
  </si>
  <si>
    <t>20th month</t>
  </si>
  <si>
    <t>21st month</t>
  </si>
  <si>
    <t>22nd month</t>
  </si>
  <si>
    <t>23rd month</t>
  </si>
  <si>
    <t>24th month</t>
  </si>
  <si>
    <t>25th month</t>
  </si>
  <si>
    <t>26th month</t>
  </si>
  <si>
    <t>27th month</t>
  </si>
  <si>
    <t>28th month</t>
  </si>
  <si>
    <t>29th month</t>
  </si>
  <si>
    <t>30th month</t>
  </si>
  <si>
    <t>31st month</t>
  </si>
  <si>
    <t>32nd month</t>
  </si>
  <si>
    <t>33rd month</t>
  </si>
  <si>
    <t>34th month</t>
  </si>
  <si>
    <t>35th month</t>
  </si>
  <si>
    <t>36th month</t>
  </si>
  <si>
    <t>37th month</t>
  </si>
  <si>
    <t>38th month</t>
  </si>
  <si>
    <t>39th month</t>
  </si>
  <si>
    <t>40th month</t>
  </si>
  <si>
    <t>41st month</t>
  </si>
  <si>
    <t>42nd month</t>
  </si>
  <si>
    <t>43rd month</t>
  </si>
  <si>
    <t>44th month</t>
  </si>
  <si>
    <t>45th month</t>
  </si>
  <si>
    <t>46th month</t>
  </si>
  <si>
    <t>47th month</t>
  </si>
  <si>
    <t>48th month</t>
  </si>
  <si>
    <t>49th month</t>
  </si>
  <si>
    <t>50th month</t>
  </si>
  <si>
    <t>Total Payments</t>
  </si>
  <si>
    <t>Total Discount</t>
  </si>
  <si>
    <t>NPV</t>
  </si>
  <si>
    <t>NPV per SQM</t>
  </si>
  <si>
    <t>Seller's Incentive</t>
  </si>
  <si>
    <t>Effective Discount</t>
  </si>
  <si>
    <t>EDR</t>
  </si>
  <si>
    <t>Other Charges:</t>
  </si>
  <si>
    <t>1. The sample computation above is being shown for presentation purposes only. The Registered Seller does not guarantee the availability of the unit/lot by the time the buyer decides to pursue with the purchase.</t>
  </si>
  <si>
    <t>2. In our continuing effort to improve our product, we reserve the right to make changes or modifications to the site plan in terms of sizes, dimensions and features, without notice.</t>
  </si>
  <si>
    <t>3. All lot area measurements are approximate and subject to final verification. Additional lot areas will be charged at the prevailing market prices.</t>
  </si>
  <si>
    <t>4. Prices are VAT inclusive (if applicable). VAT is stated per government regulation.</t>
  </si>
  <si>
    <t>5. The Net Contract Price is exclusive of fire insurance, mortagage redemption fees, miscellaneuous fees, documentary stamp tax, transfer fees, etc. which are for the buyers' account.</t>
  </si>
  <si>
    <t>6. Other Charges is inclusive of admin fees, registration fees, miscellaneous fees and transfer tax.</t>
  </si>
  <si>
    <t>7. Prices are subject to change without prior notice.</t>
  </si>
  <si>
    <t>8. Seller reserves the right to make necessary changes on the other charges, as it may deem necessary, without prior notice.</t>
  </si>
  <si>
    <t>9. Buyer is required to issue post-dated checks for the Net Contract Price payable to Registered Seller and for the Other Charges payable to Landco Pacific Corporation.</t>
  </si>
  <si>
    <t>10.Other Charges are fixed percentage of Net Contract Price regardless of payment term option.</t>
  </si>
  <si>
    <t>Unit Type:</t>
  </si>
  <si>
    <t>Payment Term Options</t>
  </si>
  <si>
    <t>2 Bedroom</t>
  </si>
  <si>
    <t>5H</t>
  </si>
  <si>
    <t>STANDARD TERM
DEFERRED 1
20%  Discount on Selling Price, 5% Spot DP, 95% Payable over 48months, no interest</t>
  </si>
  <si>
    <t>STANDARD TERM
DEFERRED 2
15%  Discount on Selling Price, 100% Net Selling Price Payable 
over 48months, no interest</t>
  </si>
  <si>
    <t>STANDARD TERM
SPOT CASH
25%  Discount on Selling Price
90% Payable within 30 days after RF 10% Retention</t>
  </si>
  <si>
    <r>
      <t xml:space="preserve">STANDARD TERM
INSTALLMENT 1
10% Discount on Selling Price, 
5% DP payable in 3 months, 
</t>
    </r>
    <r>
      <rPr>
        <b/>
        <sz val="11"/>
        <color theme="3" tint="0.249977111117893"/>
        <rFont val="Aptos Narrow"/>
        <family val="2"/>
        <scheme val="minor"/>
      </rPr>
      <t>Php 130,000.00 /month for 45 months</t>
    </r>
    <r>
      <rPr>
        <b/>
        <sz val="12"/>
        <color theme="3" tint="0.249977111117893"/>
        <rFont val="Aptos Narrow"/>
        <family val="2"/>
        <scheme val="minor"/>
      </rPr>
      <t>,</t>
    </r>
    <r>
      <rPr>
        <b/>
        <sz val="11"/>
        <color theme="3" tint="0.249977111117893"/>
        <rFont val="Aptos Narrow"/>
        <family val="2"/>
        <scheme val="minor"/>
      </rPr>
      <t xml:space="preserve"> </t>
    </r>
    <r>
      <rPr>
        <b/>
        <sz val="11"/>
        <rFont val="Aptos Narrow"/>
        <family val="2"/>
        <scheme val="minor"/>
      </rPr>
      <t xml:space="preserve">
Remaining balance Lumped sum</t>
    </r>
  </si>
  <si>
    <r>
      <t xml:space="preserve">STANDARD TERM
INSTALLMENT 2
5% Discount on Selling Price, 
</t>
    </r>
    <r>
      <rPr>
        <b/>
        <sz val="11"/>
        <color theme="3" tint="0.249977111117893"/>
        <rFont val="Aptos Narrow"/>
        <family val="2"/>
        <scheme val="minor"/>
      </rPr>
      <t xml:space="preserve">Php 150,000.00 /month for 48 months, </t>
    </r>
    <r>
      <rPr>
        <b/>
        <sz val="11"/>
        <rFont val="Aptos Narrow"/>
        <family val="2"/>
        <scheme val="minor"/>
      </rPr>
      <t xml:space="preserve">
Remaining balance Lumped sum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</si>
</sst>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(* #,##0.00_);_(* \(#,##0.00\);_(* &quot;-&quot;??_);_(@_)"/>
    <numFmt numFmtId="164" formatCode="_-&quot;₱&quot;* #,##0.00_-;\-&quot;₱&quot;* #,##0.00_-;_-&quot;₱&quot;* &quot;-&quot;??_-;_-@_-"/>
    <numFmt numFmtId="165" formatCode="[$-3409]mmmm\ dd\,\ yyyy;@"/>
    <numFmt numFmtId="166" formatCode="_(* #,##0.00_);_(* \(#,##0.00\);_(* \-??_);_(@_)"/>
    <numFmt numFmtId="167" formatCode="_-[$$-409]* #,##0.00_ ;_-[$$-409]* \-#,##0.00\ ;_-[$$-409]* &quot;-&quot;??_ ;_-@_ "/>
    <numFmt numFmtId="168" formatCode="_-[$₱-3409]* #,##0.00_-;\-[$₱-3409]* #,##0.00_-;_-[$₱-3409]* &quot;-&quot;??_-;_-@_-"/>
    <numFmt numFmtId="169" formatCode="0.0000"/>
    <numFmt numFmtId="170" formatCode="_(* #,##0_);_(* \(#,##0\);_(* \-??_);_(@_)"/>
    <numFmt numFmtId="171" formatCode="_(&quot;₱&quot;* #,##0.00_);_(&quot;₱&quot;* \(#,##0.00\);_(&quot;₱&quot;* &quot;-&quot;??_);_(@_)"/>
  </numFmts>
  <fonts count="17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name val="Arial"/>
      <family val="2"/>
    </font>
    <font>
      <b/>
      <sz val="9"/>
      <name val="Aptos Narrow"/>
      <family val="2"/>
      <scheme val="minor"/>
    </font>
    <font>
      <sz val="9"/>
      <name val="Aptos Narrow"/>
      <family val="2"/>
      <scheme val="minor"/>
    </font>
    <font>
      <sz val="9"/>
      <color theme="1"/>
      <name val="Aptos Narrow"/>
      <family val="2"/>
      <scheme val="minor"/>
    </font>
    <font>
      <i/>
      <sz val="9"/>
      <name val="Aptos Narrow"/>
      <family val="2"/>
      <scheme val="minor"/>
    </font>
    <font>
      <b/>
      <sz val="11"/>
      <name val="Aptos Narrow"/>
      <family val="2"/>
      <scheme val="minor"/>
    </font>
    <font>
      <sz val="11"/>
      <name val="Aptos Narrow"/>
      <family val="2"/>
      <scheme val="minor"/>
    </font>
    <font>
      <b/>
      <sz val="9"/>
      <color theme="1"/>
      <name val="Aptos Narrow"/>
      <family val="2"/>
      <scheme val="minor"/>
    </font>
    <font>
      <b/>
      <i/>
      <sz val="11"/>
      <name val="Aptos Narrow"/>
      <family val="2"/>
      <scheme val="minor"/>
    </font>
    <font>
      <i/>
      <sz val="11"/>
      <name val="Aptos Narrow"/>
      <family val="2"/>
      <scheme val="minor"/>
    </font>
    <font>
      <sz val="11"/>
      <color theme="1"/>
      <name val="Futura Std Book"/>
      <family val="2"/>
    </font>
    <font>
      <sz val="10"/>
      <color theme="1"/>
      <name val="Aptos Narrow"/>
      <family val="2"/>
      <scheme val="minor"/>
    </font>
    <font>
      <b/>
      <sz val="11"/>
      <color theme="3" tint="0.249977111117893"/>
      <name val="Aptos Narrow"/>
      <family val="2"/>
      <scheme val="minor"/>
    </font>
    <font>
      <b/>
      <sz val="12"/>
      <color theme="3" tint="0.249977111117893"/>
      <name val="Aptos Narrow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CC"/>
        <bgColor indexed="26"/>
      </patternFill>
    </fill>
  </fills>
  <borders count="3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thin">
        <color indexed="64"/>
      </right>
      <top/>
      <bottom style="medium">
        <color indexed="8"/>
      </bottom>
      <diagonal/>
    </border>
    <border>
      <left/>
      <right style="thin">
        <color indexed="64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/>
      <bottom style="medium">
        <color indexed="8"/>
      </bottom>
      <diagonal/>
    </border>
    <border>
      <left style="thin">
        <color indexed="64"/>
      </left>
      <right/>
      <top/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3" fillId="0" borderId="0"/>
    <xf numFmtId="43" fontId="1" fillId="0" borderId="0" applyFont="0" applyFill="0" applyBorder="0" applyAlignment="0" applyProtection="0"/>
    <xf numFmtId="170" fontId="3" fillId="0" borderId="0" applyFill="0" applyBorder="0" applyAlignment="0" applyProtection="0"/>
    <xf numFmtId="9" fontId="3" fillId="0" borderId="0" applyFill="0" applyBorder="0" applyAlignment="0" applyProtection="0"/>
  </cellStyleXfs>
  <cellXfs count="128">
    <xf numFmtId="0" fontId="0" fillId="0" borderId="0" xfId="0"/>
    <xf numFmtId="0" fontId="4" fillId="0" borderId="0" xfId="2" applyFont="1" applyProtection="1">
      <protection locked="0"/>
    </xf>
    <xf numFmtId="43" fontId="5" fillId="0" borderId="0" xfId="3" applyFont="1" applyProtection="1">
      <protection locked="0"/>
    </xf>
    <xf numFmtId="0" fontId="5" fillId="0" borderId="0" xfId="2" applyFont="1" applyProtection="1">
      <protection locked="0"/>
    </xf>
    <xf numFmtId="0" fontId="6" fillId="0" borderId="0" xfId="0" applyFont="1" applyProtection="1">
      <protection locked="0"/>
    </xf>
    <xf numFmtId="43" fontId="6" fillId="0" borderId="0" xfId="3" applyFont="1" applyProtection="1">
      <protection locked="0"/>
    </xf>
    <xf numFmtId="0" fontId="4" fillId="0" borderId="0" xfId="2" applyFont="1" applyAlignment="1" applyProtection="1">
      <alignment horizontal="right"/>
      <protection locked="0"/>
    </xf>
    <xf numFmtId="43" fontId="5" fillId="0" borderId="0" xfId="3" applyFont="1" applyAlignment="1" applyProtection="1">
      <protection locked="0"/>
    </xf>
    <xf numFmtId="43" fontId="7" fillId="0" borderId="0" xfId="3" applyFont="1" applyAlignment="1" applyProtection="1">
      <protection locked="0"/>
    </xf>
    <xf numFmtId="0" fontId="8" fillId="2" borderId="0" xfId="2" applyFont="1" applyFill="1" applyAlignment="1" applyProtection="1">
      <alignment horizontal="right"/>
      <protection locked="0"/>
    </xf>
    <xf numFmtId="43" fontId="7" fillId="0" borderId="0" xfId="3" applyFont="1" applyBorder="1" applyAlignment="1" applyProtection="1">
      <protection locked="0"/>
    </xf>
    <xf numFmtId="43" fontId="5" fillId="0" borderId="0" xfId="3" applyFont="1" applyBorder="1" applyAlignment="1" applyProtection="1">
      <protection locked="0"/>
    </xf>
    <xf numFmtId="0" fontId="8" fillId="0" borderId="0" xfId="2" applyFont="1" applyAlignment="1" applyProtection="1">
      <alignment horizontal="right"/>
      <protection locked="0"/>
    </xf>
    <xf numFmtId="165" fontId="9" fillId="0" borderId="0" xfId="3" applyNumberFormat="1" applyFont="1" applyFill="1" applyBorder="1" applyAlignment="1" applyProtection="1">
      <alignment horizontal="center"/>
      <protection locked="0"/>
    </xf>
    <xf numFmtId="165" fontId="9" fillId="0" borderId="0" xfId="3" applyNumberFormat="1" applyFont="1" applyFill="1" applyBorder="1" applyAlignment="1" applyProtection="1">
      <alignment horizontal="left"/>
      <protection locked="0"/>
    </xf>
    <xf numFmtId="0" fontId="9" fillId="0" borderId="0" xfId="2" applyFont="1" applyProtection="1">
      <protection locked="0"/>
    </xf>
    <xf numFmtId="0" fontId="0" fillId="0" borderId="0" xfId="0" applyProtection="1">
      <protection locked="0"/>
    </xf>
    <xf numFmtId="43" fontId="0" fillId="0" borderId="0" xfId="3" applyFont="1" applyProtection="1">
      <protection locked="0"/>
    </xf>
    <xf numFmtId="43" fontId="9" fillId="0" borderId="0" xfId="3" applyFont="1" applyFill="1" applyBorder="1" applyAlignment="1" applyProtection="1">
      <alignment horizontal="center"/>
      <protection locked="0"/>
    </xf>
    <xf numFmtId="43" fontId="9" fillId="0" borderId="0" xfId="3" applyFont="1" applyFill="1" applyBorder="1" applyAlignment="1" applyProtection="1">
      <alignment horizontal="left"/>
      <protection locked="0"/>
    </xf>
    <xf numFmtId="43" fontId="9" fillId="0" borderId="0" xfId="3" applyFont="1" applyAlignment="1" applyProtection="1">
      <protection locked="0"/>
    </xf>
    <xf numFmtId="0" fontId="8" fillId="2" borderId="1" xfId="2" applyFont="1" applyFill="1" applyBorder="1" applyAlignment="1" applyProtection="1">
      <alignment horizontal="right"/>
      <protection locked="0"/>
    </xf>
    <xf numFmtId="43" fontId="8" fillId="2" borderId="1" xfId="3" applyFont="1" applyFill="1" applyBorder="1" applyAlignment="1" applyProtection="1">
      <alignment horizontal="left"/>
      <protection locked="0"/>
    </xf>
    <xf numFmtId="43" fontId="8" fillId="0" borderId="0" xfId="3" applyFont="1" applyFill="1" applyBorder="1" applyAlignment="1" applyProtection="1">
      <alignment horizontal="left"/>
      <protection locked="0"/>
    </xf>
    <xf numFmtId="0" fontId="8" fillId="0" borderId="0" xfId="2" applyFont="1" applyAlignment="1" applyProtection="1">
      <alignment horizontal="right"/>
      <protection hidden="1"/>
    </xf>
    <xf numFmtId="43" fontId="8" fillId="0" borderId="1" xfId="3" applyFont="1" applyFill="1" applyBorder="1" applyAlignment="1" applyProtection="1">
      <alignment horizontal="left"/>
      <protection hidden="1"/>
    </xf>
    <xf numFmtId="43" fontId="8" fillId="0" borderId="0" xfId="3" applyFont="1" applyFill="1" applyBorder="1" applyAlignment="1" applyProtection="1">
      <alignment horizontal="left"/>
      <protection hidden="1"/>
    </xf>
    <xf numFmtId="0" fontId="0" fillId="0" borderId="0" xfId="0" applyProtection="1">
      <protection hidden="1"/>
    </xf>
    <xf numFmtId="0" fontId="9" fillId="0" borderId="0" xfId="2" applyFont="1" applyProtection="1">
      <protection hidden="1"/>
    </xf>
    <xf numFmtId="43" fontId="0" fillId="0" borderId="0" xfId="3" applyFont="1" applyProtection="1">
      <protection hidden="1"/>
    </xf>
    <xf numFmtId="9" fontId="0" fillId="0" borderId="0" xfId="0" applyNumberFormat="1" applyProtection="1">
      <protection hidden="1"/>
    </xf>
    <xf numFmtId="9" fontId="0" fillId="0" borderId="0" xfId="0" applyNumberFormat="1" applyProtection="1">
      <protection locked="0"/>
    </xf>
    <xf numFmtId="0" fontId="4" fillId="0" borderId="0" xfId="2" applyFont="1" applyProtection="1">
      <protection hidden="1"/>
    </xf>
    <xf numFmtId="43" fontId="5" fillId="0" borderId="0" xfId="3" applyFont="1" applyBorder="1" applyProtection="1">
      <protection hidden="1"/>
    </xf>
    <xf numFmtId="166" fontId="4" fillId="0" borderId="0" xfId="2" applyNumberFormat="1" applyFont="1" applyProtection="1">
      <protection hidden="1"/>
    </xf>
    <xf numFmtId="0" fontId="6" fillId="0" borderId="0" xfId="0" applyFont="1" applyProtection="1">
      <protection hidden="1"/>
    </xf>
    <xf numFmtId="43" fontId="6" fillId="0" borderId="0" xfId="3" applyFont="1" applyBorder="1" applyProtection="1">
      <protection hidden="1"/>
    </xf>
    <xf numFmtId="43" fontId="9" fillId="0" borderId="0" xfId="3" applyFont="1" applyBorder="1" applyProtection="1">
      <protection hidden="1"/>
    </xf>
    <xf numFmtId="0" fontId="10" fillId="0" borderId="0" xfId="0" applyFont="1" applyProtection="1">
      <protection hidden="1"/>
    </xf>
    <xf numFmtId="43" fontId="10" fillId="0" borderId="0" xfId="3" applyFont="1" applyBorder="1" applyProtection="1">
      <protection hidden="1"/>
    </xf>
    <xf numFmtId="0" fontId="5" fillId="0" borderId="0" xfId="2" applyFont="1" applyAlignment="1" applyProtection="1">
      <alignment vertical="center"/>
      <protection hidden="1"/>
    </xf>
    <xf numFmtId="43" fontId="5" fillId="0" borderId="0" xfId="3" applyFont="1" applyAlignment="1" applyProtection="1">
      <alignment vertical="center"/>
      <protection hidden="1"/>
    </xf>
    <xf numFmtId="167" fontId="11" fillId="4" borderId="12" xfId="2" applyNumberFormat="1" applyFont="1" applyFill="1" applyBorder="1" applyAlignment="1" applyProtection="1">
      <alignment horizontal="center" vertical="center" wrapText="1"/>
      <protection hidden="1"/>
    </xf>
    <xf numFmtId="169" fontId="5" fillId="0" borderId="0" xfId="1" applyNumberFormat="1" applyFont="1" applyAlignment="1" applyProtection="1">
      <alignment vertical="center"/>
      <protection hidden="1"/>
    </xf>
    <xf numFmtId="9" fontId="11" fillId="4" borderId="12" xfId="2" applyNumberFormat="1" applyFont="1" applyFill="1" applyBorder="1" applyAlignment="1" applyProtection="1">
      <alignment horizontal="right" vertical="center" wrapText="1"/>
      <protection hidden="1"/>
    </xf>
    <xf numFmtId="167" fontId="12" fillId="4" borderId="12" xfId="2" applyNumberFormat="1" applyFont="1" applyFill="1" applyBorder="1" applyAlignment="1" applyProtection="1">
      <alignment horizontal="center" vertical="center" wrapText="1"/>
      <protection hidden="1"/>
    </xf>
    <xf numFmtId="9" fontId="5" fillId="0" borderId="0" xfId="2" applyNumberFormat="1" applyFont="1" applyAlignment="1" applyProtection="1">
      <alignment vertical="center"/>
      <protection hidden="1"/>
    </xf>
    <xf numFmtId="43" fontId="5" fillId="0" borderId="0" xfId="2" applyNumberFormat="1" applyFont="1" applyAlignment="1" applyProtection="1">
      <alignment vertical="center"/>
      <protection hidden="1"/>
    </xf>
    <xf numFmtId="0" fontId="9" fillId="0" borderId="8" xfId="2" applyFont="1" applyBorder="1" applyAlignment="1" applyProtection="1">
      <alignment horizontal="center"/>
      <protection hidden="1"/>
    </xf>
    <xf numFmtId="168" fontId="9" fillId="0" borderId="9" xfId="2" applyNumberFormat="1" applyFont="1" applyBorder="1" applyProtection="1">
      <protection hidden="1"/>
    </xf>
    <xf numFmtId="166" fontId="9" fillId="0" borderId="13" xfId="2" applyNumberFormat="1" applyFont="1" applyBorder="1" applyProtection="1">
      <protection hidden="1"/>
    </xf>
    <xf numFmtId="168" fontId="9" fillId="0" borderId="10" xfId="2" applyNumberFormat="1" applyFont="1" applyBorder="1" applyProtection="1">
      <protection hidden="1"/>
    </xf>
    <xf numFmtId="166" fontId="9" fillId="0" borderId="14" xfId="2" applyNumberFormat="1" applyFont="1" applyBorder="1" applyProtection="1">
      <protection hidden="1"/>
    </xf>
    <xf numFmtId="168" fontId="9" fillId="0" borderId="14" xfId="2" applyNumberFormat="1" applyFont="1" applyBorder="1" applyProtection="1">
      <protection hidden="1"/>
    </xf>
    <xf numFmtId="166" fontId="9" fillId="0" borderId="15" xfId="2" applyNumberFormat="1" applyFont="1" applyBorder="1" applyProtection="1">
      <protection hidden="1"/>
    </xf>
    <xf numFmtId="9" fontId="6" fillId="0" borderId="0" xfId="1" applyFont="1" applyProtection="1">
      <protection hidden="1"/>
    </xf>
    <xf numFmtId="43" fontId="6" fillId="0" borderId="0" xfId="3" applyFont="1" applyProtection="1">
      <protection hidden="1"/>
    </xf>
    <xf numFmtId="168" fontId="9" fillId="0" borderId="8" xfId="4" applyNumberFormat="1" applyFont="1" applyFill="1" applyBorder="1" applyAlignment="1" applyProtection="1">
      <protection hidden="1"/>
    </xf>
    <xf numFmtId="167" fontId="9" fillId="0" borderId="10" xfId="4" applyNumberFormat="1" applyFont="1" applyFill="1" applyBorder="1" applyAlignment="1" applyProtection="1">
      <protection hidden="1"/>
    </xf>
    <xf numFmtId="168" fontId="9" fillId="0" borderId="10" xfId="4" applyNumberFormat="1" applyFont="1" applyFill="1" applyBorder="1" applyAlignment="1" applyProtection="1">
      <protection hidden="1"/>
    </xf>
    <xf numFmtId="43" fontId="6" fillId="0" borderId="0" xfId="0" applyNumberFormat="1" applyFont="1" applyProtection="1">
      <protection hidden="1"/>
    </xf>
    <xf numFmtId="10" fontId="6" fillId="0" borderId="0" xfId="1" applyNumberFormat="1" applyFont="1" applyProtection="1">
      <protection hidden="1"/>
    </xf>
    <xf numFmtId="171" fontId="6" fillId="0" borderId="0" xfId="1" applyNumberFormat="1" applyFont="1" applyProtection="1">
      <protection hidden="1"/>
    </xf>
    <xf numFmtId="10" fontId="6" fillId="0" borderId="0" xfId="3" applyNumberFormat="1" applyFont="1" applyProtection="1">
      <protection hidden="1"/>
    </xf>
    <xf numFmtId="2" fontId="6" fillId="0" borderId="0" xfId="0" applyNumberFormat="1" applyFont="1" applyProtection="1">
      <protection hidden="1"/>
    </xf>
    <xf numFmtId="167" fontId="9" fillId="0" borderId="13" xfId="2" applyNumberFormat="1" applyFont="1" applyBorder="1" applyProtection="1">
      <protection hidden="1"/>
    </xf>
    <xf numFmtId="166" fontId="9" fillId="0" borderId="10" xfId="2" applyNumberFormat="1" applyFont="1" applyBorder="1" applyProtection="1">
      <protection hidden="1"/>
    </xf>
    <xf numFmtId="167" fontId="9" fillId="5" borderId="17" xfId="3" applyNumberFormat="1" applyFont="1" applyFill="1" applyBorder="1" applyProtection="1">
      <protection hidden="1"/>
    </xf>
    <xf numFmtId="166" fontId="8" fillId="5" borderId="20" xfId="2" applyNumberFormat="1" applyFont="1" applyFill="1" applyBorder="1" applyProtection="1">
      <protection hidden="1"/>
    </xf>
    <xf numFmtId="168" fontId="9" fillId="5" borderId="21" xfId="2" applyNumberFormat="1" applyFont="1" applyFill="1" applyBorder="1" applyProtection="1">
      <protection hidden="1"/>
    </xf>
    <xf numFmtId="167" fontId="9" fillId="5" borderId="22" xfId="2" applyNumberFormat="1" applyFont="1" applyFill="1" applyBorder="1" applyProtection="1">
      <protection hidden="1"/>
    </xf>
    <xf numFmtId="168" fontId="9" fillId="5" borderId="23" xfId="2" applyNumberFormat="1" applyFont="1" applyFill="1" applyBorder="1" applyProtection="1">
      <protection hidden="1"/>
    </xf>
    <xf numFmtId="168" fontId="9" fillId="5" borderId="24" xfId="2" applyNumberFormat="1" applyFont="1" applyFill="1" applyBorder="1" applyProtection="1">
      <protection hidden="1"/>
    </xf>
    <xf numFmtId="166" fontId="2" fillId="5" borderId="25" xfId="4" applyNumberFormat="1" applyFont="1" applyFill="1" applyBorder="1" applyAlignment="1" applyProtection="1">
      <protection hidden="1"/>
    </xf>
    <xf numFmtId="168" fontId="1" fillId="5" borderId="9" xfId="4" applyNumberFormat="1" applyFont="1" applyFill="1" applyBorder="1" applyAlignment="1" applyProtection="1">
      <protection hidden="1"/>
    </xf>
    <xf numFmtId="167" fontId="1" fillId="5" borderId="13" xfId="4" applyNumberFormat="1" applyFont="1" applyFill="1" applyBorder="1" applyAlignment="1" applyProtection="1">
      <protection hidden="1"/>
    </xf>
    <xf numFmtId="168" fontId="1" fillId="5" borderId="10" xfId="4" applyNumberFormat="1" applyFont="1" applyFill="1" applyBorder="1" applyAlignment="1" applyProtection="1">
      <protection hidden="1"/>
    </xf>
    <xf numFmtId="168" fontId="1" fillId="5" borderId="14" xfId="4" applyNumberFormat="1" applyFont="1" applyFill="1" applyBorder="1" applyAlignment="1" applyProtection="1">
      <protection hidden="1"/>
    </xf>
    <xf numFmtId="166" fontId="8" fillId="5" borderId="26" xfId="2" applyNumberFormat="1" applyFont="1" applyFill="1" applyBorder="1" applyProtection="1">
      <protection hidden="1"/>
    </xf>
    <xf numFmtId="168" fontId="9" fillId="5" borderId="27" xfId="2" applyNumberFormat="1" applyFont="1" applyFill="1" applyBorder="1" applyProtection="1">
      <protection hidden="1"/>
    </xf>
    <xf numFmtId="167" fontId="9" fillId="5" borderId="28" xfId="2" applyNumberFormat="1" applyFont="1" applyFill="1" applyBorder="1" applyProtection="1">
      <protection hidden="1"/>
    </xf>
    <xf numFmtId="168" fontId="9" fillId="5" borderId="29" xfId="2" applyNumberFormat="1" applyFont="1" applyFill="1" applyBorder="1" applyProtection="1">
      <protection hidden="1"/>
    </xf>
    <xf numFmtId="168" fontId="9" fillId="5" borderId="30" xfId="2" applyNumberFormat="1" applyFont="1" applyFill="1" applyBorder="1" applyProtection="1">
      <protection hidden="1"/>
    </xf>
    <xf numFmtId="10" fontId="8" fillId="5" borderId="31" xfId="5" applyNumberFormat="1" applyFont="1" applyFill="1" applyBorder="1" applyAlignment="1" applyProtection="1">
      <protection hidden="1"/>
    </xf>
    <xf numFmtId="168" fontId="8" fillId="5" borderId="21" xfId="5" applyNumberFormat="1" applyFont="1" applyFill="1" applyBorder="1" applyAlignment="1" applyProtection="1">
      <protection hidden="1"/>
    </xf>
    <xf numFmtId="167" fontId="8" fillId="5" borderId="22" xfId="5" applyNumberFormat="1" applyFont="1" applyFill="1" applyBorder="1" applyAlignment="1" applyProtection="1">
      <protection hidden="1"/>
    </xf>
    <xf numFmtId="168" fontId="8" fillId="5" borderId="23" xfId="5" applyNumberFormat="1" applyFont="1" applyFill="1" applyBorder="1" applyAlignment="1" applyProtection="1">
      <protection hidden="1"/>
    </xf>
    <xf numFmtId="168" fontId="8" fillId="5" borderId="24" xfId="5" applyNumberFormat="1" applyFont="1" applyFill="1" applyBorder="1" applyAlignment="1" applyProtection="1">
      <protection hidden="1"/>
    </xf>
    <xf numFmtId="168" fontId="9" fillId="0" borderId="0" xfId="2" applyNumberFormat="1" applyFont="1" applyProtection="1">
      <protection hidden="1"/>
    </xf>
    <xf numFmtId="167" fontId="9" fillId="0" borderId="0" xfId="2" applyNumberFormat="1" applyFont="1" applyProtection="1">
      <protection hidden="1"/>
    </xf>
    <xf numFmtId="0" fontId="8" fillId="0" borderId="32" xfId="2" applyFont="1" applyBorder="1" applyAlignment="1" applyProtection="1">
      <alignment horizontal="left" vertical="center" wrapText="1"/>
      <protection hidden="1"/>
    </xf>
    <xf numFmtId="168" fontId="8" fillId="0" borderId="17" xfId="3" applyNumberFormat="1" applyFont="1" applyBorder="1" applyAlignment="1" applyProtection="1">
      <alignment horizontal="center" vertical="center"/>
      <protection hidden="1"/>
    </xf>
    <xf numFmtId="167" fontId="8" fillId="0" borderId="17" xfId="3" applyNumberFormat="1" applyFont="1" applyBorder="1" applyAlignment="1" applyProtection="1">
      <alignment horizontal="center" vertical="center"/>
      <protection hidden="1"/>
    </xf>
    <xf numFmtId="0" fontId="6" fillId="0" borderId="0" xfId="0" applyFont="1" applyAlignment="1" applyProtection="1">
      <alignment vertical="center"/>
      <protection hidden="1"/>
    </xf>
    <xf numFmtId="43" fontId="6" fillId="0" borderId="0" xfId="3" applyFont="1" applyAlignment="1" applyProtection="1">
      <alignment vertical="center"/>
      <protection hidden="1"/>
    </xf>
    <xf numFmtId="0" fontId="1" fillId="0" borderId="0" xfId="0" applyFont="1" applyProtection="1">
      <protection hidden="1"/>
    </xf>
    <xf numFmtId="43" fontId="1" fillId="0" borderId="0" xfId="3" applyFont="1" applyProtection="1">
      <protection hidden="1"/>
    </xf>
    <xf numFmtId="0" fontId="13" fillId="0" borderId="0" xfId="0" applyFont="1" applyAlignment="1" applyProtection="1">
      <alignment horizontal="left" wrapText="1"/>
      <protection hidden="1"/>
    </xf>
    <xf numFmtId="0" fontId="13" fillId="0" borderId="0" xfId="0" applyFont="1" applyAlignment="1" applyProtection="1">
      <alignment horizontal="left"/>
      <protection hidden="1"/>
    </xf>
    <xf numFmtId="0" fontId="14" fillId="0" borderId="0" xfId="0" applyFont="1" applyProtection="1">
      <protection hidden="1"/>
    </xf>
    <xf numFmtId="0" fontId="8" fillId="3" borderId="7" xfId="2" applyFont="1" applyFill="1" applyBorder="1" applyAlignment="1" applyProtection="1">
      <alignment horizontal="center" vertical="center" wrapText="1"/>
      <protection hidden="1"/>
    </xf>
    <xf numFmtId="0" fontId="5" fillId="0" borderId="0" xfId="2" applyFont="1" applyAlignment="1" applyProtection="1">
      <alignment horizontal="center" vertical="center"/>
      <protection hidden="1"/>
    </xf>
    <xf numFmtId="43" fontId="5" fillId="0" borderId="0" xfId="3" applyFont="1" applyAlignment="1" applyProtection="1">
      <alignment horizontal="center" vertical="center"/>
      <protection hidden="1"/>
    </xf>
    <xf numFmtId="0" fontId="11" fillId="6" borderId="5" xfId="2" applyFont="1" applyFill="1" applyBorder="1" applyAlignment="1" applyProtection="1">
      <alignment horizontal="center" vertical="center" wrapText="1"/>
      <protection hidden="1"/>
    </xf>
    <xf numFmtId="0" fontId="8" fillId="6" borderId="6" xfId="2" applyFont="1" applyFill="1" applyBorder="1" applyAlignment="1" applyProtection="1">
      <alignment horizontal="center" vertical="center" wrapText="1"/>
      <protection hidden="1"/>
    </xf>
    <xf numFmtId="0" fontId="8" fillId="6" borderId="7" xfId="2" applyFont="1" applyFill="1" applyBorder="1" applyAlignment="1" applyProtection="1">
      <alignment horizontal="center" vertical="center" wrapText="1"/>
      <protection hidden="1"/>
    </xf>
    <xf numFmtId="0" fontId="11" fillId="7" borderId="11" xfId="2" applyFont="1" applyFill="1" applyBorder="1" applyAlignment="1" applyProtection="1">
      <alignment horizontal="center" vertical="center" wrapText="1"/>
      <protection hidden="1"/>
    </xf>
    <xf numFmtId="164" fontId="11" fillId="7" borderId="11" xfId="2" applyNumberFormat="1" applyFont="1" applyFill="1" applyBorder="1" applyAlignment="1" applyProtection="1">
      <alignment horizontal="center" vertical="center" wrapText="1"/>
      <protection hidden="1"/>
    </xf>
    <xf numFmtId="167" fontId="11" fillId="7" borderId="12" xfId="2" applyNumberFormat="1" applyFont="1" applyFill="1" applyBorder="1" applyAlignment="1" applyProtection="1">
      <alignment horizontal="center" vertical="center" wrapText="1"/>
      <protection hidden="1"/>
    </xf>
    <xf numFmtId="168" fontId="11" fillId="7" borderId="12" xfId="2" applyNumberFormat="1" applyFont="1" applyFill="1" applyBorder="1" applyAlignment="1" applyProtection="1">
      <alignment horizontal="center" vertical="center" wrapText="1"/>
      <protection hidden="1"/>
    </xf>
    <xf numFmtId="9" fontId="11" fillId="7" borderId="11" xfId="2" applyNumberFormat="1" applyFont="1" applyFill="1" applyBorder="1" applyAlignment="1" applyProtection="1">
      <alignment horizontal="right" vertical="center" wrapText="1"/>
      <protection hidden="1"/>
    </xf>
    <xf numFmtId="9" fontId="11" fillId="7" borderId="12" xfId="2" applyNumberFormat="1" applyFont="1" applyFill="1" applyBorder="1" applyAlignment="1" applyProtection="1">
      <alignment horizontal="right" vertical="center" wrapText="1"/>
      <protection hidden="1"/>
    </xf>
    <xf numFmtId="0" fontId="12" fillId="7" borderId="11" xfId="2" applyFont="1" applyFill="1" applyBorder="1" applyAlignment="1" applyProtection="1">
      <alignment horizontal="center" vertical="center" wrapText="1"/>
      <protection hidden="1"/>
    </xf>
    <xf numFmtId="168" fontId="12" fillId="7" borderId="11" xfId="2" applyNumberFormat="1" applyFont="1" applyFill="1" applyBorder="1" applyAlignment="1" applyProtection="1">
      <alignment horizontal="center" vertical="center" wrapText="1"/>
      <protection hidden="1"/>
    </xf>
    <xf numFmtId="167" fontId="12" fillId="7" borderId="12" xfId="2" applyNumberFormat="1" applyFont="1" applyFill="1" applyBorder="1" applyAlignment="1" applyProtection="1">
      <alignment horizontal="center" vertical="center" wrapText="1"/>
      <protection hidden="1"/>
    </xf>
    <xf numFmtId="168" fontId="12" fillId="7" borderId="12" xfId="2" applyNumberFormat="1" applyFont="1" applyFill="1" applyBorder="1" applyAlignment="1" applyProtection="1">
      <alignment horizontal="center" vertical="center" wrapText="1"/>
      <protection hidden="1"/>
    </xf>
    <xf numFmtId="168" fontId="11" fillId="7" borderId="11" xfId="2" applyNumberFormat="1" applyFont="1" applyFill="1" applyBorder="1" applyAlignment="1" applyProtection="1">
      <alignment horizontal="center" vertical="center" wrapText="1"/>
      <protection hidden="1"/>
    </xf>
    <xf numFmtId="166" fontId="8" fillId="8" borderId="2" xfId="2" applyNumberFormat="1" applyFont="1" applyFill="1" applyBorder="1" applyProtection="1">
      <protection hidden="1"/>
    </xf>
    <xf numFmtId="168" fontId="9" fillId="8" borderId="16" xfId="3" applyNumberFormat="1" applyFont="1" applyFill="1" applyBorder="1" applyProtection="1">
      <protection hidden="1"/>
    </xf>
    <xf numFmtId="167" fontId="9" fillId="8" borderId="17" xfId="3" applyNumberFormat="1" applyFont="1" applyFill="1" applyBorder="1" applyProtection="1">
      <protection hidden="1"/>
    </xf>
    <xf numFmtId="168" fontId="9" fillId="8" borderId="18" xfId="2" applyNumberFormat="1" applyFont="1" applyFill="1" applyBorder="1" applyProtection="1">
      <protection hidden="1"/>
    </xf>
    <xf numFmtId="168" fontId="9" fillId="8" borderId="19" xfId="2" applyNumberFormat="1" applyFont="1" applyFill="1" applyBorder="1" applyProtection="1">
      <protection hidden="1"/>
    </xf>
    <xf numFmtId="0" fontId="13" fillId="0" borderId="0" xfId="0" applyFont="1" applyAlignment="1" applyProtection="1">
      <alignment horizontal="left" wrapText="1"/>
      <protection hidden="1"/>
    </xf>
    <xf numFmtId="165" fontId="9" fillId="2" borderId="1" xfId="3" applyNumberFormat="1" applyFont="1" applyFill="1" applyBorder="1" applyAlignment="1" applyProtection="1">
      <alignment horizontal="center"/>
      <protection locked="0"/>
    </xf>
    <xf numFmtId="43" fontId="9" fillId="2" borderId="1" xfId="3" applyFont="1" applyFill="1" applyBorder="1" applyAlignment="1" applyProtection="1">
      <alignment horizontal="center"/>
      <protection locked="0"/>
    </xf>
    <xf numFmtId="0" fontId="8" fillId="0" borderId="2" xfId="2" applyFont="1" applyBorder="1" applyAlignment="1" applyProtection="1">
      <alignment horizontal="center" vertical="center" wrapText="1"/>
      <protection hidden="1"/>
    </xf>
    <xf numFmtId="0" fontId="8" fillId="0" borderId="3" xfId="2" applyFont="1" applyBorder="1" applyAlignment="1" applyProtection="1">
      <alignment horizontal="center" vertical="center" wrapText="1"/>
      <protection hidden="1"/>
    </xf>
    <xf numFmtId="0" fontId="8" fillId="0" borderId="4" xfId="2" applyFont="1" applyBorder="1" applyAlignment="1" applyProtection="1">
      <alignment horizontal="center" vertical="center" wrapText="1"/>
      <protection hidden="1"/>
    </xf>
  </cellXfs>
  <cellStyles count="6">
    <cellStyle name="Comma 2" xfId="3" xr:uid="{EF370F6E-1077-49AA-AD8E-A23A1B2267C8}"/>
    <cellStyle name="Comma 3" xfId="4" xr:uid="{8DAA89C6-EB0F-40DC-A310-CFD6DB33C903}"/>
    <cellStyle name="Normal" xfId="0" builtinId="0"/>
    <cellStyle name="Normal 2" xfId="2" xr:uid="{BB5E1C3B-2C1E-4A03-9501-55C4C530D175}"/>
    <cellStyle name="Percent" xfId="1" builtinId="5"/>
    <cellStyle name="Percent 2 2" xfId="5" xr:uid="{A8070C08-B7DB-4C7C-86AB-E5D7D920003E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130174</xdr:colOff>
      <xdr:row>0</xdr:row>
      <xdr:rowOff>624442</xdr:rowOff>
    </xdr:from>
    <xdr:to>
      <xdr:col>2</xdr:col>
      <xdr:colOff>1095374</xdr:colOff>
      <xdr:row>6</xdr:row>
      <xdr:rowOff>63501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1F34652-60B8-4057-91E9-3716DADC0F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0194" y="624442"/>
          <a:ext cx="2542540" cy="1161179"/>
        </a:xfrm>
        <a:prstGeom prst="rect">
          <a:avLst/>
        </a:prstGeom>
      </xdr:spPr>
    </xdr:pic>
    <xdr:clientData/>
  </xdr:twoCellAnchor>
  <xdr:twoCellAnchor editAs="oneCell">
    <xdr:from>
      <xdr:col>8</xdr:col>
      <xdr:colOff>2233639</xdr:colOff>
      <xdr:row>0</xdr:row>
      <xdr:rowOff>672353</xdr:rowOff>
    </xdr:from>
    <xdr:to>
      <xdr:col>10</xdr:col>
      <xdr:colOff>2286000</xdr:colOff>
      <xdr:row>7</xdr:row>
      <xdr:rowOff>84177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B8607E04-2EA8-4E2C-AFF9-054F8A33DB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37733" y="672353"/>
          <a:ext cx="2607302" cy="131234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A1B6A7-9260-4652-93ED-55792408C45B}">
  <sheetPr>
    <pageSetUpPr fitToPage="1"/>
  </sheetPr>
  <dimension ref="B1:T105"/>
  <sheetViews>
    <sheetView tabSelected="1" view="pageBreakPreview" topLeftCell="A6" zoomScale="115" zoomScaleNormal="100" zoomScaleSheetLayoutView="85" zoomScalePageLayoutView="70" workbookViewId="0">
      <selection activeCell="K31" sqref="K31"/>
    </sheetView>
  </sheetViews>
  <sheetFormatPr baseColWidth="10" defaultColWidth="9.1640625" defaultRowHeight="13" x14ac:dyDescent="0.2"/>
  <cols>
    <col min="1" max="1" width="2.33203125" style="4" customWidth="1"/>
    <col min="2" max="2" width="23" style="4" customWidth="1"/>
    <col min="3" max="3" width="31.1640625" style="4" customWidth="1"/>
    <col min="4" max="4" width="3.1640625" style="4" hidden="1" customWidth="1"/>
    <col min="5" max="5" width="30.83203125" style="4" customWidth="1"/>
    <col min="6" max="6" width="15.1640625" style="4" hidden="1" customWidth="1"/>
    <col min="7" max="7" width="31" style="4" customWidth="1"/>
    <col min="8" max="8" width="14.83203125" style="4" hidden="1" customWidth="1"/>
    <col min="9" max="9" width="37.1640625" style="4" customWidth="1"/>
    <col min="10" max="10" width="14.5" style="4" hidden="1" customWidth="1"/>
    <col min="11" max="11" width="35.5" style="4" customWidth="1"/>
    <col min="12" max="12" width="15.6640625" style="4" hidden="1" customWidth="1"/>
    <col min="13" max="13" width="15.83203125" style="4" customWidth="1"/>
    <col min="14" max="14" width="19.5" style="4" customWidth="1"/>
    <col min="15" max="15" width="7.1640625" style="4" customWidth="1"/>
    <col min="16" max="16" width="12.5" style="5" bestFit="1" customWidth="1"/>
    <col min="17" max="17" width="12" style="4" bestFit="1" customWidth="1"/>
    <col min="18" max="18" width="19.1640625" style="4" bestFit="1" customWidth="1"/>
    <col min="19" max="19" width="9.1640625" style="4"/>
    <col min="20" max="20" width="12.5" style="4" bestFit="1" customWidth="1"/>
    <col min="21" max="16384" width="9.1640625" style="4"/>
  </cols>
  <sheetData>
    <row r="1" spans="2:16" ht="75.75" customHeight="1" x14ac:dyDescent="0.2">
      <c r="B1" s="1"/>
      <c r="C1" s="2"/>
      <c r="D1" s="2"/>
      <c r="E1" s="3"/>
      <c r="F1" s="3"/>
      <c r="G1" s="3"/>
      <c r="H1" s="3"/>
      <c r="I1" s="3"/>
      <c r="J1" s="3"/>
      <c r="K1" s="3"/>
      <c r="L1" s="3"/>
      <c r="M1" s="3"/>
    </row>
    <row r="2" spans="2:16" x14ac:dyDescent="0.2">
      <c r="B2" s="6"/>
      <c r="C2" s="7"/>
      <c r="D2" s="7"/>
      <c r="E2" s="3"/>
      <c r="F2" s="3"/>
      <c r="G2" s="3"/>
      <c r="H2" s="3"/>
      <c r="I2" s="3"/>
      <c r="J2" s="3"/>
      <c r="K2" s="3"/>
      <c r="L2" s="3"/>
      <c r="M2" s="3"/>
    </row>
    <row r="3" spans="2:16" x14ac:dyDescent="0.2">
      <c r="B3" s="6"/>
      <c r="C3" s="7"/>
      <c r="D3" s="7"/>
      <c r="E3" s="3"/>
      <c r="F3" s="3"/>
      <c r="G3" s="3"/>
      <c r="H3" s="3"/>
      <c r="I3" s="3"/>
      <c r="J3" s="3"/>
      <c r="K3" s="3"/>
      <c r="L3" s="3"/>
      <c r="M3" s="3"/>
    </row>
    <row r="4" spans="2:16" x14ac:dyDescent="0.2">
      <c r="B4" s="6"/>
      <c r="C4" s="7"/>
      <c r="D4" s="7"/>
      <c r="E4" s="3"/>
      <c r="F4" s="3"/>
      <c r="G4" s="3"/>
      <c r="H4" s="3"/>
      <c r="I4" s="3"/>
      <c r="J4" s="3"/>
      <c r="K4" s="3"/>
      <c r="L4" s="3"/>
      <c r="M4" s="3"/>
    </row>
    <row r="5" spans="2:16" x14ac:dyDescent="0.2">
      <c r="B5" s="6"/>
      <c r="E5" s="8"/>
      <c r="F5" s="8"/>
      <c r="G5" s="3"/>
      <c r="H5" s="3"/>
      <c r="I5" s="3"/>
      <c r="J5" s="3"/>
      <c r="K5" s="3"/>
      <c r="L5" s="3"/>
      <c r="M5" s="3"/>
    </row>
    <row r="6" spans="2:16" x14ac:dyDescent="0.2">
      <c r="B6" s="6"/>
      <c r="E6" s="8"/>
      <c r="F6" s="8"/>
      <c r="G6" s="3"/>
      <c r="H6" s="3"/>
      <c r="I6" s="3"/>
      <c r="J6" s="3"/>
      <c r="K6" s="3"/>
      <c r="L6" s="3"/>
      <c r="M6" s="3"/>
    </row>
    <row r="7" spans="2:16" ht="15" x14ac:dyDescent="0.2">
      <c r="B7" s="6"/>
      <c r="E7" s="9"/>
      <c r="G7" s="10" t="s">
        <v>0</v>
      </c>
      <c r="H7" s="3"/>
      <c r="I7" s="3"/>
      <c r="J7" s="3"/>
      <c r="K7" s="3"/>
      <c r="L7" s="3"/>
      <c r="M7" s="3"/>
    </row>
    <row r="8" spans="2:16" x14ac:dyDescent="0.2">
      <c r="B8" s="6"/>
      <c r="C8" s="11"/>
      <c r="D8" s="11"/>
      <c r="E8" s="3"/>
      <c r="F8" s="3"/>
      <c r="G8" s="3"/>
      <c r="H8" s="3"/>
      <c r="I8" s="3"/>
      <c r="J8" s="3"/>
      <c r="K8" s="3"/>
      <c r="L8" s="3"/>
      <c r="M8" s="3"/>
    </row>
    <row r="9" spans="2:16" x14ac:dyDescent="0.2">
      <c r="B9" s="6"/>
      <c r="C9" s="11"/>
      <c r="D9" s="11"/>
      <c r="E9" s="3"/>
      <c r="F9" s="3"/>
      <c r="G9" s="3"/>
      <c r="H9" s="3"/>
      <c r="I9" s="3"/>
      <c r="J9" s="3"/>
      <c r="K9" s="3"/>
      <c r="L9" s="3"/>
      <c r="M9" s="3"/>
    </row>
    <row r="10" spans="2:16" s="16" customFormat="1" ht="15" x14ac:dyDescent="0.2">
      <c r="B10" s="12" t="s">
        <v>1</v>
      </c>
      <c r="C10" s="123">
        <f ca="1">NOW()</f>
        <v>45673.648968402777</v>
      </c>
      <c r="D10" s="123"/>
      <c r="E10" s="123"/>
      <c r="F10" s="13"/>
      <c r="G10" s="14"/>
      <c r="H10" s="14"/>
      <c r="I10" s="14"/>
      <c r="J10" s="14"/>
      <c r="K10" s="14"/>
      <c r="L10" s="14"/>
      <c r="M10" s="15"/>
      <c r="P10" s="17"/>
    </row>
    <row r="11" spans="2:16" s="16" customFormat="1" ht="15" x14ac:dyDescent="0.2">
      <c r="B11" s="12" t="s">
        <v>2</v>
      </c>
      <c r="C11" s="124">
        <v>0</v>
      </c>
      <c r="D11" s="124"/>
      <c r="E11" s="124"/>
      <c r="F11" s="18"/>
      <c r="G11" s="19"/>
      <c r="H11" s="19"/>
      <c r="I11" s="19"/>
      <c r="J11" s="19"/>
      <c r="K11" s="19"/>
      <c r="L11" s="19"/>
      <c r="M11" s="15"/>
      <c r="P11" s="17"/>
    </row>
    <row r="12" spans="2:16" s="16" customFormat="1" ht="15" x14ac:dyDescent="0.2">
      <c r="B12" s="12" t="s">
        <v>3</v>
      </c>
      <c r="C12" s="124"/>
      <c r="D12" s="124"/>
      <c r="E12" s="124"/>
      <c r="F12" s="18"/>
      <c r="G12" s="19"/>
      <c r="H12" s="19"/>
      <c r="I12" s="19"/>
      <c r="J12" s="19"/>
      <c r="K12" s="19"/>
      <c r="L12" s="19"/>
      <c r="M12" s="15"/>
      <c r="P12" s="17"/>
    </row>
    <row r="13" spans="2:16" s="16" customFormat="1" ht="15" x14ac:dyDescent="0.2">
      <c r="B13" s="12"/>
      <c r="C13" s="20"/>
      <c r="D13" s="20"/>
      <c r="E13" s="15"/>
      <c r="F13" s="15"/>
      <c r="G13" s="15"/>
      <c r="H13" s="15"/>
      <c r="I13" s="15"/>
      <c r="J13" s="15"/>
      <c r="K13" s="15"/>
      <c r="L13" s="15"/>
      <c r="M13" s="15"/>
      <c r="P13" s="17"/>
    </row>
    <row r="14" spans="2:16" s="16" customFormat="1" ht="15" x14ac:dyDescent="0.2">
      <c r="B14" s="12" t="s">
        <v>4</v>
      </c>
      <c r="C14" s="21" t="s">
        <v>5</v>
      </c>
      <c r="D14" s="12"/>
      <c r="M14" s="15"/>
      <c r="P14" s="17"/>
    </row>
    <row r="15" spans="2:16" s="16" customFormat="1" ht="15" x14ac:dyDescent="0.2">
      <c r="B15" s="12" t="s">
        <v>6</v>
      </c>
      <c r="C15" s="21">
        <v>5</v>
      </c>
      <c r="D15" s="12"/>
      <c r="M15" s="15"/>
      <c r="P15" s="17"/>
    </row>
    <row r="16" spans="2:16" s="16" customFormat="1" ht="15" x14ac:dyDescent="0.2">
      <c r="B16" s="12" t="s">
        <v>7</v>
      </c>
      <c r="C16" s="21" t="s">
        <v>91</v>
      </c>
      <c r="D16" s="12"/>
      <c r="M16" s="15"/>
      <c r="P16" s="17"/>
    </row>
    <row r="17" spans="2:20" s="16" customFormat="1" ht="15" x14ac:dyDescent="0.2">
      <c r="B17" s="12" t="s">
        <v>88</v>
      </c>
      <c r="C17" s="21" t="s">
        <v>90</v>
      </c>
      <c r="D17" s="12"/>
      <c r="M17" s="15"/>
      <c r="P17" s="17"/>
    </row>
    <row r="18" spans="2:20" s="16" customFormat="1" ht="15" x14ac:dyDescent="0.2">
      <c r="B18" s="12" t="s">
        <v>8</v>
      </c>
      <c r="C18" s="22">
        <v>95.1</v>
      </c>
      <c r="D18" s="23"/>
      <c r="M18" s="15"/>
      <c r="P18" s="17"/>
    </row>
    <row r="19" spans="2:20" s="16" customFormat="1" ht="15" x14ac:dyDescent="0.2">
      <c r="B19" s="12" t="s">
        <v>9</v>
      </c>
      <c r="C19" s="22">
        <v>294800</v>
      </c>
      <c r="D19" s="23"/>
      <c r="M19" s="15"/>
      <c r="P19" s="17"/>
      <c r="T19" s="17"/>
    </row>
    <row r="20" spans="2:20" s="27" customFormat="1" ht="15" x14ac:dyDescent="0.2">
      <c r="B20" s="24" t="s">
        <v>10</v>
      </c>
      <c r="C20" s="25">
        <f>C18*C19</f>
        <v>28035480</v>
      </c>
      <c r="D20" s="26"/>
      <c r="M20" s="28"/>
      <c r="P20" s="29"/>
      <c r="Q20" s="30"/>
      <c r="T20" s="29"/>
    </row>
    <row r="21" spans="2:20" s="16" customFormat="1" ht="15" hidden="1" x14ac:dyDescent="0.2">
      <c r="B21" s="12" t="s">
        <v>11</v>
      </c>
      <c r="C21" s="22">
        <v>60</v>
      </c>
      <c r="D21" s="23"/>
      <c r="M21" s="15"/>
      <c r="P21" s="17"/>
      <c r="Q21" s="31"/>
      <c r="T21" s="17"/>
    </row>
    <row r="22" spans="2:20" s="27" customFormat="1" ht="15" x14ac:dyDescent="0.2">
      <c r="B22" s="24"/>
      <c r="C22" s="26"/>
      <c r="D22" s="26"/>
      <c r="M22" s="28"/>
      <c r="P22" s="29"/>
      <c r="Q22" s="30"/>
      <c r="T22" s="29"/>
    </row>
    <row r="23" spans="2:20" s="27" customFormat="1" ht="15" x14ac:dyDescent="0.2">
      <c r="B23" s="24"/>
      <c r="C23" s="26"/>
      <c r="D23" s="26"/>
      <c r="M23" s="28"/>
      <c r="P23" s="29"/>
      <c r="Q23" s="30"/>
      <c r="T23" s="29"/>
    </row>
    <row r="24" spans="2:20" s="27" customFormat="1" ht="15" x14ac:dyDescent="0.2">
      <c r="B24" s="24"/>
      <c r="C24" s="26"/>
      <c r="D24" s="26"/>
      <c r="M24" s="28"/>
      <c r="P24" s="29"/>
      <c r="Q24" s="30"/>
      <c r="T24" s="29"/>
    </row>
    <row r="25" spans="2:20" s="35" customFormat="1" ht="14" thickBot="1" x14ac:dyDescent="0.25">
      <c r="B25" s="32"/>
      <c r="C25" s="33"/>
      <c r="D25" s="33"/>
      <c r="E25" s="34"/>
      <c r="F25" s="34"/>
      <c r="G25" s="34"/>
      <c r="H25" s="34"/>
      <c r="I25" s="34"/>
      <c r="J25" s="34"/>
      <c r="K25" s="34"/>
      <c r="L25" s="34"/>
      <c r="M25" s="34"/>
      <c r="P25" s="36"/>
      <c r="T25" s="36"/>
    </row>
    <row r="26" spans="2:20" s="35" customFormat="1" ht="19.75" customHeight="1" thickBot="1" x14ac:dyDescent="0.25">
      <c r="B26" s="37"/>
      <c r="C26" s="125" t="s">
        <v>89</v>
      </c>
      <c r="D26" s="126"/>
      <c r="E26" s="126"/>
      <c r="F26" s="126"/>
      <c r="G26" s="126"/>
      <c r="H26" s="126"/>
      <c r="I26" s="126"/>
      <c r="J26" s="126"/>
      <c r="K26" s="126"/>
      <c r="L26" s="127"/>
      <c r="N26" s="38"/>
      <c r="O26" s="38"/>
      <c r="P26" s="39"/>
      <c r="R26" s="38"/>
      <c r="S26" s="38"/>
      <c r="T26" s="39"/>
    </row>
    <row r="27" spans="2:20" s="101" customFormat="1" ht="102.5" customHeight="1" x14ac:dyDescent="0.2">
      <c r="B27" s="103" t="s">
        <v>12</v>
      </c>
      <c r="C27" s="104" t="s">
        <v>94</v>
      </c>
      <c r="D27" s="105" t="s">
        <v>13</v>
      </c>
      <c r="E27" s="105" t="s">
        <v>92</v>
      </c>
      <c r="F27" s="105" t="s">
        <v>13</v>
      </c>
      <c r="G27" s="105" t="s">
        <v>93</v>
      </c>
      <c r="H27" s="105" t="s">
        <v>13</v>
      </c>
      <c r="I27" s="105" t="s">
        <v>95</v>
      </c>
      <c r="J27" s="105" t="s">
        <v>13</v>
      </c>
      <c r="K27" s="105" t="s">
        <v>96</v>
      </c>
      <c r="L27" s="100" t="s">
        <v>13</v>
      </c>
      <c r="P27" s="102"/>
      <c r="T27" s="102"/>
    </row>
    <row r="28" spans="2:20" s="40" customFormat="1" ht="16" x14ac:dyDescent="0.2">
      <c r="B28" s="106" t="s">
        <v>14</v>
      </c>
      <c r="C28" s="107">
        <f>$C$20</f>
        <v>28035480</v>
      </c>
      <c r="D28" s="108">
        <f>C28/$C$21</f>
        <v>467258</v>
      </c>
      <c r="E28" s="109">
        <f t="shared" ref="E28:K28" si="0">$C$20</f>
        <v>28035480</v>
      </c>
      <c r="F28" s="108">
        <f>E28/$C$21</f>
        <v>467258</v>
      </c>
      <c r="G28" s="109">
        <f t="shared" si="0"/>
        <v>28035480</v>
      </c>
      <c r="H28" s="108">
        <f>G28/$C$21</f>
        <v>467258</v>
      </c>
      <c r="I28" s="109">
        <f t="shared" si="0"/>
        <v>28035480</v>
      </c>
      <c r="J28" s="108">
        <f>I28/$C$21</f>
        <v>467258</v>
      </c>
      <c r="K28" s="109">
        <f t="shared" si="0"/>
        <v>28035480</v>
      </c>
      <c r="L28" s="42">
        <f>K28/$C$21</f>
        <v>467258</v>
      </c>
      <c r="N28" s="43"/>
      <c r="P28" s="41"/>
      <c r="T28" s="41"/>
    </row>
    <row r="29" spans="2:20" s="40" customFormat="1" ht="16" x14ac:dyDescent="0.2">
      <c r="B29" s="106" t="s">
        <v>15</v>
      </c>
      <c r="C29" s="110">
        <v>0.25</v>
      </c>
      <c r="D29" s="111">
        <f>C29</f>
        <v>0.25</v>
      </c>
      <c r="E29" s="111">
        <v>0.2</v>
      </c>
      <c r="F29" s="111">
        <f>E29</f>
        <v>0.2</v>
      </c>
      <c r="G29" s="111">
        <v>0.15</v>
      </c>
      <c r="H29" s="111">
        <f>G29</f>
        <v>0.15</v>
      </c>
      <c r="I29" s="111">
        <v>0.1</v>
      </c>
      <c r="J29" s="111">
        <f>I29</f>
        <v>0.1</v>
      </c>
      <c r="K29" s="111">
        <v>0.05</v>
      </c>
      <c r="L29" s="44">
        <f>K29</f>
        <v>0.05</v>
      </c>
      <c r="P29" s="41"/>
      <c r="T29" s="41"/>
    </row>
    <row r="30" spans="2:20" s="40" customFormat="1" ht="16" x14ac:dyDescent="0.2">
      <c r="B30" s="112" t="s">
        <v>16</v>
      </c>
      <c r="C30" s="113">
        <f t="shared" ref="C30:K30" si="1">C28*C29*-1</f>
        <v>-7008870</v>
      </c>
      <c r="D30" s="114">
        <f>C30/$C$21</f>
        <v>-116814.5</v>
      </c>
      <c r="E30" s="115">
        <f t="shared" si="1"/>
        <v>-5607096</v>
      </c>
      <c r="F30" s="114">
        <f>E30/$C$21</f>
        <v>-93451.6</v>
      </c>
      <c r="G30" s="115">
        <f t="shared" si="1"/>
        <v>-4205322</v>
      </c>
      <c r="H30" s="114">
        <f>G30/$C$21</f>
        <v>-70088.7</v>
      </c>
      <c r="I30" s="115">
        <f t="shared" si="1"/>
        <v>-2803548</v>
      </c>
      <c r="J30" s="114">
        <f>I30/$C$21</f>
        <v>-46725.8</v>
      </c>
      <c r="K30" s="115">
        <f t="shared" si="1"/>
        <v>-1401774</v>
      </c>
      <c r="L30" s="45">
        <f>K30/$C$21</f>
        <v>-23362.9</v>
      </c>
      <c r="O30" s="46"/>
      <c r="P30" s="41"/>
      <c r="S30" s="46"/>
      <c r="T30" s="41"/>
    </row>
    <row r="31" spans="2:20" s="40" customFormat="1" ht="16" x14ac:dyDescent="0.2">
      <c r="B31" s="106" t="s">
        <v>17</v>
      </c>
      <c r="C31" s="116">
        <f>C28+C30</f>
        <v>21026610</v>
      </c>
      <c r="D31" s="114">
        <f>C31/$C$21</f>
        <v>350443.5</v>
      </c>
      <c r="E31" s="109">
        <f t="shared" ref="E31:I31" si="2">E28+E30</f>
        <v>22428384</v>
      </c>
      <c r="F31" s="114">
        <f>E31/$C$21</f>
        <v>373806.4</v>
      </c>
      <c r="G31" s="109">
        <f t="shared" si="2"/>
        <v>23830158</v>
      </c>
      <c r="H31" s="114">
        <f>G31/$C$21</f>
        <v>397169.3</v>
      </c>
      <c r="I31" s="109">
        <f t="shared" si="2"/>
        <v>25231932</v>
      </c>
      <c r="J31" s="114">
        <f>I31/$C$21</f>
        <v>420532.2</v>
      </c>
      <c r="K31" s="109">
        <f>K28+K30</f>
        <v>26633706</v>
      </c>
      <c r="L31" s="45">
        <f>K31/$C$21</f>
        <v>443895.1</v>
      </c>
      <c r="M31" s="47"/>
      <c r="N31" s="47"/>
      <c r="O31" s="46"/>
      <c r="P31" s="41"/>
      <c r="S31" s="46"/>
      <c r="T31" s="41"/>
    </row>
    <row r="32" spans="2:20" s="35" customFormat="1" ht="15" x14ac:dyDescent="0.2">
      <c r="B32" s="48" t="s">
        <v>18</v>
      </c>
      <c r="C32" s="49"/>
      <c r="D32" s="50"/>
      <c r="E32" s="51"/>
      <c r="F32" s="52"/>
      <c r="G32" s="53"/>
      <c r="H32" s="52"/>
      <c r="I32" s="53"/>
      <c r="J32" s="52"/>
      <c r="K32" s="53"/>
      <c r="L32" s="54"/>
      <c r="N32" s="55"/>
      <c r="P32" s="56"/>
    </row>
    <row r="33" spans="2:17" s="35" customFormat="1" ht="15" x14ac:dyDescent="0.2">
      <c r="B33" s="48" t="s">
        <v>19</v>
      </c>
      <c r="C33" s="57">
        <v>100000</v>
      </c>
      <c r="D33" s="58">
        <f>C33/$C$21</f>
        <v>1666.6666666666667</v>
      </c>
      <c r="E33" s="59">
        <f>C33</f>
        <v>100000</v>
      </c>
      <c r="F33" s="58">
        <f>E33/$C$21</f>
        <v>1666.6666666666667</v>
      </c>
      <c r="G33" s="59">
        <f>E33</f>
        <v>100000</v>
      </c>
      <c r="H33" s="58">
        <f>G33/$C$21</f>
        <v>1666.6666666666667</v>
      </c>
      <c r="I33" s="59">
        <f>E33</f>
        <v>100000</v>
      </c>
      <c r="J33" s="58">
        <f>I33/$C$21</f>
        <v>1666.6666666666667</v>
      </c>
      <c r="K33" s="59">
        <f>G33</f>
        <v>100000</v>
      </c>
      <c r="L33" s="58">
        <f>K33/$C$21</f>
        <v>1666.6666666666667</v>
      </c>
      <c r="O33" s="55"/>
      <c r="P33" s="56"/>
    </row>
    <row r="34" spans="2:17" s="35" customFormat="1" ht="15" x14ac:dyDescent="0.2">
      <c r="B34" s="48" t="s">
        <v>20</v>
      </c>
      <c r="C34" s="49">
        <f>C31*90%-C33</f>
        <v>18823949</v>
      </c>
      <c r="D34" s="58">
        <f t="shared" ref="D34" si="3">C34/$C$21</f>
        <v>313732.48333333334</v>
      </c>
      <c r="E34" s="51">
        <f>E31*5%-E33</f>
        <v>1021419.2</v>
      </c>
      <c r="F34" s="58">
        <f t="shared" ref="F34:F82" si="4">E34/$C$21</f>
        <v>17023.653333333332</v>
      </c>
      <c r="G34" s="51">
        <f>ROUNDUP((G31-G33)/48,-2)</f>
        <v>494400</v>
      </c>
      <c r="H34" s="58">
        <f t="shared" ref="H34:H81" si="5">G34/$C$21</f>
        <v>8240</v>
      </c>
      <c r="I34" s="51">
        <f>ROUNDUP((((I31*5%)-I33)/3),-2)</f>
        <v>387200</v>
      </c>
      <c r="J34" s="58">
        <f t="shared" ref="J34:J83" si="6">I34/$C$21</f>
        <v>6453.333333333333</v>
      </c>
      <c r="K34" s="53">
        <v>150000</v>
      </c>
      <c r="L34" s="58">
        <f t="shared" ref="L34:L82" si="7">K34/$C$21</f>
        <v>2500</v>
      </c>
      <c r="M34" s="60"/>
      <c r="N34" s="56"/>
      <c r="O34" s="56"/>
      <c r="P34" s="56"/>
    </row>
    <row r="35" spans="2:17" s="35" customFormat="1" ht="15" x14ac:dyDescent="0.2">
      <c r="B35" s="48" t="s">
        <v>21</v>
      </c>
      <c r="C35" s="49"/>
      <c r="D35" s="58"/>
      <c r="E35" s="51">
        <f>ROUNDUP((E31-E33-E34)/48,-2)</f>
        <v>443900</v>
      </c>
      <c r="F35" s="58">
        <f t="shared" si="4"/>
        <v>7398.333333333333</v>
      </c>
      <c r="G35" s="53">
        <f>G34</f>
        <v>494400</v>
      </c>
      <c r="H35" s="58">
        <f t="shared" si="5"/>
        <v>8240</v>
      </c>
      <c r="I35" s="53">
        <f>I34</f>
        <v>387200</v>
      </c>
      <c r="J35" s="58">
        <f t="shared" si="6"/>
        <v>6453.333333333333</v>
      </c>
      <c r="K35" s="53">
        <f>K34</f>
        <v>150000</v>
      </c>
      <c r="L35" s="58">
        <f t="shared" si="7"/>
        <v>2500</v>
      </c>
      <c r="N35" s="56"/>
      <c r="O35" s="56"/>
      <c r="P35" s="56"/>
    </row>
    <row r="36" spans="2:17" s="35" customFormat="1" ht="15" x14ac:dyDescent="0.2">
      <c r="B36" s="48" t="s">
        <v>22</v>
      </c>
      <c r="C36" s="49"/>
      <c r="D36" s="50"/>
      <c r="E36" s="51">
        <f t="shared" ref="E36:K51" si="8">E35</f>
        <v>443900</v>
      </c>
      <c r="F36" s="58">
        <f t="shared" si="4"/>
        <v>7398.333333333333</v>
      </c>
      <c r="G36" s="53">
        <f>G35</f>
        <v>494400</v>
      </c>
      <c r="H36" s="58">
        <f t="shared" si="5"/>
        <v>8240</v>
      </c>
      <c r="I36" s="53">
        <f>I31*5%-SUM(I33:I35)</f>
        <v>387196.60000000009</v>
      </c>
      <c r="J36" s="58">
        <f t="shared" si="6"/>
        <v>6453.2766666666685</v>
      </c>
      <c r="K36" s="53">
        <f>K35</f>
        <v>150000</v>
      </c>
      <c r="L36" s="58">
        <f t="shared" si="7"/>
        <v>2500</v>
      </c>
      <c r="M36" s="60"/>
      <c r="N36" s="56"/>
      <c r="O36" s="56"/>
      <c r="P36" s="56"/>
    </row>
    <row r="37" spans="2:17" s="35" customFormat="1" ht="15" x14ac:dyDescent="0.2">
      <c r="B37" s="48" t="s">
        <v>23</v>
      </c>
      <c r="C37" s="49"/>
      <c r="D37" s="50"/>
      <c r="E37" s="51">
        <f t="shared" si="8"/>
        <v>443900</v>
      </c>
      <c r="F37" s="58">
        <f t="shared" si="4"/>
        <v>7398.333333333333</v>
      </c>
      <c r="G37" s="53">
        <f t="shared" si="8"/>
        <v>494400</v>
      </c>
      <c r="H37" s="58">
        <f t="shared" si="5"/>
        <v>8240</v>
      </c>
      <c r="I37" s="53">
        <v>130000</v>
      </c>
      <c r="J37" s="58">
        <f t="shared" si="6"/>
        <v>2166.6666666666665</v>
      </c>
      <c r="K37" s="53">
        <f t="shared" si="8"/>
        <v>150000</v>
      </c>
      <c r="L37" s="58">
        <f t="shared" si="7"/>
        <v>2500</v>
      </c>
      <c r="M37" s="60"/>
      <c r="N37" s="56"/>
      <c r="O37" s="56"/>
      <c r="P37" s="56"/>
      <c r="Q37" s="60"/>
    </row>
    <row r="38" spans="2:17" s="35" customFormat="1" ht="15" x14ac:dyDescent="0.2">
      <c r="B38" s="48" t="s">
        <v>24</v>
      </c>
      <c r="C38" s="49"/>
      <c r="D38" s="50"/>
      <c r="E38" s="51">
        <f t="shared" si="8"/>
        <v>443900</v>
      </c>
      <c r="F38" s="58">
        <f t="shared" si="4"/>
        <v>7398.333333333333</v>
      </c>
      <c r="G38" s="53">
        <f t="shared" si="8"/>
        <v>494400</v>
      </c>
      <c r="H38" s="58">
        <f t="shared" si="5"/>
        <v>8240</v>
      </c>
      <c r="I38" s="53">
        <f t="shared" si="8"/>
        <v>130000</v>
      </c>
      <c r="J38" s="58">
        <f t="shared" si="6"/>
        <v>2166.6666666666665</v>
      </c>
      <c r="K38" s="53">
        <f t="shared" si="8"/>
        <v>150000</v>
      </c>
      <c r="L38" s="58">
        <f t="shared" si="7"/>
        <v>2500</v>
      </c>
      <c r="N38" s="61"/>
      <c r="O38" s="56"/>
      <c r="P38" s="56"/>
    </row>
    <row r="39" spans="2:17" s="35" customFormat="1" ht="15" x14ac:dyDescent="0.2">
      <c r="B39" s="48" t="s">
        <v>25</v>
      </c>
      <c r="C39" s="49"/>
      <c r="D39" s="50"/>
      <c r="E39" s="51">
        <f t="shared" si="8"/>
        <v>443900</v>
      </c>
      <c r="F39" s="58">
        <f t="shared" si="4"/>
        <v>7398.333333333333</v>
      </c>
      <c r="G39" s="53">
        <f t="shared" si="8"/>
        <v>494400</v>
      </c>
      <c r="H39" s="58">
        <f t="shared" si="5"/>
        <v>8240</v>
      </c>
      <c r="I39" s="53">
        <f t="shared" si="8"/>
        <v>130000</v>
      </c>
      <c r="J39" s="58">
        <f t="shared" si="6"/>
        <v>2166.6666666666665</v>
      </c>
      <c r="K39" s="53">
        <f t="shared" si="8"/>
        <v>150000</v>
      </c>
      <c r="L39" s="58">
        <f t="shared" si="7"/>
        <v>2500</v>
      </c>
      <c r="N39" s="62"/>
      <c r="O39" s="56"/>
      <c r="P39" s="56"/>
    </row>
    <row r="40" spans="2:17" s="35" customFormat="1" ht="15" x14ac:dyDescent="0.2">
      <c r="B40" s="48" t="s">
        <v>26</v>
      </c>
      <c r="C40" s="49"/>
      <c r="D40" s="50"/>
      <c r="E40" s="51">
        <f t="shared" si="8"/>
        <v>443900</v>
      </c>
      <c r="F40" s="58">
        <f t="shared" si="4"/>
        <v>7398.333333333333</v>
      </c>
      <c r="G40" s="53">
        <f t="shared" si="8"/>
        <v>494400</v>
      </c>
      <c r="H40" s="58">
        <f t="shared" si="5"/>
        <v>8240</v>
      </c>
      <c r="I40" s="53">
        <f t="shared" si="8"/>
        <v>130000</v>
      </c>
      <c r="J40" s="58">
        <f t="shared" si="6"/>
        <v>2166.6666666666665</v>
      </c>
      <c r="K40" s="53">
        <f t="shared" si="8"/>
        <v>150000</v>
      </c>
      <c r="L40" s="58">
        <f t="shared" si="7"/>
        <v>2500</v>
      </c>
      <c r="M40" s="60"/>
      <c r="O40" s="56"/>
      <c r="P40" s="56"/>
    </row>
    <row r="41" spans="2:17" s="35" customFormat="1" ht="15" x14ac:dyDescent="0.2">
      <c r="B41" s="48" t="s">
        <v>27</v>
      </c>
      <c r="C41" s="49"/>
      <c r="D41" s="50"/>
      <c r="E41" s="51">
        <f t="shared" si="8"/>
        <v>443900</v>
      </c>
      <c r="F41" s="58">
        <f t="shared" si="4"/>
        <v>7398.333333333333</v>
      </c>
      <c r="G41" s="53">
        <f t="shared" si="8"/>
        <v>494400</v>
      </c>
      <c r="H41" s="58">
        <f t="shared" si="5"/>
        <v>8240</v>
      </c>
      <c r="I41" s="53">
        <f t="shared" si="8"/>
        <v>130000</v>
      </c>
      <c r="J41" s="58">
        <f t="shared" si="6"/>
        <v>2166.6666666666665</v>
      </c>
      <c r="K41" s="53">
        <f t="shared" si="8"/>
        <v>150000</v>
      </c>
      <c r="L41" s="58">
        <f t="shared" si="7"/>
        <v>2500</v>
      </c>
      <c r="N41" s="63"/>
      <c r="P41" s="56"/>
    </row>
    <row r="42" spans="2:17" s="35" customFormat="1" ht="15" x14ac:dyDescent="0.2">
      <c r="B42" s="48" t="s">
        <v>28</v>
      </c>
      <c r="C42" s="49"/>
      <c r="D42" s="50"/>
      <c r="E42" s="51">
        <f t="shared" si="8"/>
        <v>443900</v>
      </c>
      <c r="F42" s="58">
        <f t="shared" si="4"/>
        <v>7398.333333333333</v>
      </c>
      <c r="G42" s="53">
        <f t="shared" si="8"/>
        <v>494400</v>
      </c>
      <c r="H42" s="58">
        <f t="shared" si="5"/>
        <v>8240</v>
      </c>
      <c r="I42" s="53">
        <f t="shared" si="8"/>
        <v>130000</v>
      </c>
      <c r="J42" s="58">
        <f t="shared" si="6"/>
        <v>2166.6666666666665</v>
      </c>
      <c r="K42" s="53">
        <f t="shared" si="8"/>
        <v>150000</v>
      </c>
      <c r="L42" s="58">
        <f t="shared" si="7"/>
        <v>2500</v>
      </c>
      <c r="M42" s="60"/>
      <c r="N42" s="64"/>
      <c r="P42" s="56"/>
    </row>
    <row r="43" spans="2:17" s="35" customFormat="1" ht="15" x14ac:dyDescent="0.2">
      <c r="B43" s="48" t="s">
        <v>29</v>
      </c>
      <c r="C43" s="49"/>
      <c r="D43" s="50"/>
      <c r="E43" s="51">
        <f t="shared" si="8"/>
        <v>443900</v>
      </c>
      <c r="F43" s="58">
        <f t="shared" si="4"/>
        <v>7398.333333333333</v>
      </c>
      <c r="G43" s="53">
        <f t="shared" si="8"/>
        <v>494400</v>
      </c>
      <c r="H43" s="58">
        <f t="shared" si="5"/>
        <v>8240</v>
      </c>
      <c r="I43" s="53">
        <f t="shared" si="8"/>
        <v>130000</v>
      </c>
      <c r="J43" s="58">
        <f t="shared" si="6"/>
        <v>2166.6666666666665</v>
      </c>
      <c r="K43" s="53">
        <f t="shared" si="8"/>
        <v>150000</v>
      </c>
      <c r="L43" s="58">
        <f t="shared" si="7"/>
        <v>2500</v>
      </c>
      <c r="M43" s="60"/>
      <c r="P43" s="56"/>
    </row>
    <row r="44" spans="2:17" s="35" customFormat="1" ht="15" x14ac:dyDescent="0.2">
      <c r="B44" s="48" t="s">
        <v>30</v>
      </c>
      <c r="C44" s="49"/>
      <c r="D44" s="50"/>
      <c r="E44" s="51">
        <f t="shared" si="8"/>
        <v>443900</v>
      </c>
      <c r="F44" s="58">
        <f t="shared" si="4"/>
        <v>7398.333333333333</v>
      </c>
      <c r="G44" s="53">
        <f t="shared" si="8"/>
        <v>494400</v>
      </c>
      <c r="H44" s="58">
        <f t="shared" si="5"/>
        <v>8240</v>
      </c>
      <c r="I44" s="53">
        <f t="shared" si="8"/>
        <v>130000</v>
      </c>
      <c r="J44" s="58">
        <f t="shared" si="6"/>
        <v>2166.6666666666665</v>
      </c>
      <c r="K44" s="53">
        <f t="shared" si="8"/>
        <v>150000</v>
      </c>
      <c r="L44" s="58">
        <f t="shared" si="7"/>
        <v>2500</v>
      </c>
      <c r="N44" s="60"/>
      <c r="P44" s="56"/>
    </row>
    <row r="45" spans="2:17" s="35" customFormat="1" ht="15" x14ac:dyDescent="0.2">
      <c r="B45" s="48" t="s">
        <v>31</v>
      </c>
      <c r="C45" s="49"/>
      <c r="D45" s="50"/>
      <c r="E45" s="51">
        <f t="shared" si="8"/>
        <v>443900</v>
      </c>
      <c r="F45" s="58">
        <f t="shared" si="4"/>
        <v>7398.333333333333</v>
      </c>
      <c r="G45" s="53">
        <f t="shared" si="8"/>
        <v>494400</v>
      </c>
      <c r="H45" s="58">
        <f t="shared" si="5"/>
        <v>8240</v>
      </c>
      <c r="I45" s="53">
        <f t="shared" si="8"/>
        <v>130000</v>
      </c>
      <c r="J45" s="58">
        <f t="shared" si="6"/>
        <v>2166.6666666666665</v>
      </c>
      <c r="K45" s="53">
        <f t="shared" si="8"/>
        <v>150000</v>
      </c>
      <c r="L45" s="58">
        <f t="shared" si="7"/>
        <v>2500</v>
      </c>
      <c r="P45" s="56"/>
    </row>
    <row r="46" spans="2:17" s="35" customFormat="1" ht="15" x14ac:dyDescent="0.2">
      <c r="B46" s="48" t="s">
        <v>32</v>
      </c>
      <c r="C46" s="49"/>
      <c r="D46" s="50"/>
      <c r="E46" s="51">
        <f t="shared" si="8"/>
        <v>443900</v>
      </c>
      <c r="F46" s="58">
        <f t="shared" si="4"/>
        <v>7398.333333333333</v>
      </c>
      <c r="G46" s="53">
        <f t="shared" si="8"/>
        <v>494400</v>
      </c>
      <c r="H46" s="58">
        <f t="shared" si="5"/>
        <v>8240</v>
      </c>
      <c r="I46" s="53">
        <f t="shared" si="8"/>
        <v>130000</v>
      </c>
      <c r="J46" s="58">
        <f t="shared" si="6"/>
        <v>2166.6666666666665</v>
      </c>
      <c r="K46" s="53">
        <f t="shared" si="8"/>
        <v>150000</v>
      </c>
      <c r="L46" s="58">
        <f t="shared" si="7"/>
        <v>2500</v>
      </c>
      <c r="N46" s="60"/>
      <c r="P46" s="56"/>
    </row>
    <row r="47" spans="2:17" s="35" customFormat="1" ht="15" x14ac:dyDescent="0.2">
      <c r="B47" s="48" t="s">
        <v>33</v>
      </c>
      <c r="C47" s="49"/>
      <c r="D47" s="50"/>
      <c r="E47" s="51">
        <f t="shared" si="8"/>
        <v>443900</v>
      </c>
      <c r="F47" s="58">
        <f t="shared" si="4"/>
        <v>7398.333333333333</v>
      </c>
      <c r="G47" s="53">
        <f t="shared" si="8"/>
        <v>494400</v>
      </c>
      <c r="H47" s="58">
        <f t="shared" si="5"/>
        <v>8240</v>
      </c>
      <c r="I47" s="53">
        <f t="shared" si="8"/>
        <v>130000</v>
      </c>
      <c r="J47" s="58">
        <f t="shared" si="6"/>
        <v>2166.6666666666665</v>
      </c>
      <c r="K47" s="53">
        <f t="shared" si="8"/>
        <v>150000</v>
      </c>
      <c r="L47" s="58">
        <f t="shared" si="7"/>
        <v>2500</v>
      </c>
      <c r="P47" s="56"/>
    </row>
    <row r="48" spans="2:17" s="35" customFormat="1" ht="15" x14ac:dyDescent="0.2">
      <c r="B48" s="48" t="s">
        <v>34</v>
      </c>
      <c r="C48" s="49"/>
      <c r="D48" s="50"/>
      <c r="E48" s="51">
        <f t="shared" si="8"/>
        <v>443900</v>
      </c>
      <c r="F48" s="58">
        <f t="shared" si="4"/>
        <v>7398.333333333333</v>
      </c>
      <c r="G48" s="53">
        <f t="shared" si="8"/>
        <v>494400</v>
      </c>
      <c r="H48" s="58">
        <f t="shared" si="5"/>
        <v>8240</v>
      </c>
      <c r="I48" s="53">
        <f t="shared" si="8"/>
        <v>130000</v>
      </c>
      <c r="J48" s="58">
        <f t="shared" si="6"/>
        <v>2166.6666666666665</v>
      </c>
      <c r="K48" s="53">
        <f t="shared" si="8"/>
        <v>150000</v>
      </c>
      <c r="L48" s="58">
        <f t="shared" si="7"/>
        <v>2500</v>
      </c>
      <c r="N48" s="60"/>
      <c r="P48" s="56"/>
    </row>
    <row r="49" spans="2:16" s="35" customFormat="1" ht="15" x14ac:dyDescent="0.2">
      <c r="B49" s="48" t="s">
        <v>35</v>
      </c>
      <c r="C49" s="49"/>
      <c r="D49" s="50"/>
      <c r="E49" s="51">
        <f t="shared" si="8"/>
        <v>443900</v>
      </c>
      <c r="F49" s="58">
        <f t="shared" si="4"/>
        <v>7398.333333333333</v>
      </c>
      <c r="G49" s="53">
        <f t="shared" si="8"/>
        <v>494400</v>
      </c>
      <c r="H49" s="58">
        <f t="shared" si="5"/>
        <v>8240</v>
      </c>
      <c r="I49" s="53">
        <f t="shared" si="8"/>
        <v>130000</v>
      </c>
      <c r="J49" s="58">
        <f t="shared" si="6"/>
        <v>2166.6666666666665</v>
      </c>
      <c r="K49" s="53">
        <f t="shared" si="8"/>
        <v>150000</v>
      </c>
      <c r="L49" s="58">
        <f t="shared" si="7"/>
        <v>2500</v>
      </c>
      <c r="P49" s="56"/>
    </row>
    <row r="50" spans="2:16" s="35" customFormat="1" ht="15" x14ac:dyDescent="0.2">
      <c r="B50" s="48" t="s">
        <v>36</v>
      </c>
      <c r="C50" s="49"/>
      <c r="D50" s="50"/>
      <c r="E50" s="51">
        <f t="shared" si="8"/>
        <v>443900</v>
      </c>
      <c r="F50" s="58">
        <f t="shared" si="4"/>
        <v>7398.333333333333</v>
      </c>
      <c r="G50" s="53">
        <f t="shared" si="8"/>
        <v>494400</v>
      </c>
      <c r="H50" s="58">
        <f t="shared" si="5"/>
        <v>8240</v>
      </c>
      <c r="I50" s="53">
        <f t="shared" si="8"/>
        <v>130000</v>
      </c>
      <c r="J50" s="58">
        <f t="shared" si="6"/>
        <v>2166.6666666666665</v>
      </c>
      <c r="K50" s="53">
        <f t="shared" si="8"/>
        <v>150000</v>
      </c>
      <c r="L50" s="58">
        <f t="shared" si="7"/>
        <v>2500</v>
      </c>
      <c r="P50" s="56"/>
    </row>
    <row r="51" spans="2:16" s="35" customFormat="1" ht="15" x14ac:dyDescent="0.2">
      <c r="B51" s="48" t="s">
        <v>37</v>
      </c>
      <c r="C51" s="49"/>
      <c r="D51" s="50"/>
      <c r="E51" s="51">
        <f t="shared" si="8"/>
        <v>443900</v>
      </c>
      <c r="F51" s="58">
        <f t="shared" si="4"/>
        <v>7398.333333333333</v>
      </c>
      <c r="G51" s="53">
        <f t="shared" si="8"/>
        <v>494400</v>
      </c>
      <c r="H51" s="58">
        <f t="shared" si="5"/>
        <v>8240</v>
      </c>
      <c r="I51" s="53">
        <f t="shared" si="8"/>
        <v>130000</v>
      </c>
      <c r="J51" s="58">
        <f t="shared" si="6"/>
        <v>2166.6666666666665</v>
      </c>
      <c r="K51" s="53">
        <f t="shared" si="8"/>
        <v>150000</v>
      </c>
      <c r="L51" s="58">
        <f t="shared" si="7"/>
        <v>2500</v>
      </c>
      <c r="P51" s="56"/>
    </row>
    <row r="52" spans="2:16" s="35" customFormat="1" ht="15" x14ac:dyDescent="0.2">
      <c r="B52" s="48" t="s">
        <v>38</v>
      </c>
      <c r="C52" s="49"/>
      <c r="D52" s="50"/>
      <c r="E52" s="51">
        <f t="shared" ref="E52:K67" si="9">E51</f>
        <v>443900</v>
      </c>
      <c r="F52" s="58">
        <f t="shared" si="4"/>
        <v>7398.333333333333</v>
      </c>
      <c r="G52" s="53">
        <f t="shared" si="9"/>
        <v>494400</v>
      </c>
      <c r="H52" s="58">
        <f t="shared" si="5"/>
        <v>8240</v>
      </c>
      <c r="I52" s="53">
        <f t="shared" si="9"/>
        <v>130000</v>
      </c>
      <c r="J52" s="58">
        <f t="shared" si="6"/>
        <v>2166.6666666666665</v>
      </c>
      <c r="K52" s="53">
        <f t="shared" si="9"/>
        <v>150000</v>
      </c>
      <c r="L52" s="58">
        <f t="shared" si="7"/>
        <v>2500</v>
      </c>
      <c r="P52" s="56"/>
    </row>
    <row r="53" spans="2:16" s="35" customFormat="1" ht="15" x14ac:dyDescent="0.2">
      <c r="B53" s="48" t="s">
        <v>39</v>
      </c>
      <c r="C53" s="49"/>
      <c r="D53" s="50"/>
      <c r="E53" s="51">
        <f t="shared" si="9"/>
        <v>443900</v>
      </c>
      <c r="F53" s="58">
        <f t="shared" si="4"/>
        <v>7398.333333333333</v>
      </c>
      <c r="G53" s="53">
        <f t="shared" si="9"/>
        <v>494400</v>
      </c>
      <c r="H53" s="58">
        <f t="shared" si="5"/>
        <v>8240</v>
      </c>
      <c r="I53" s="53">
        <f t="shared" si="9"/>
        <v>130000</v>
      </c>
      <c r="J53" s="58">
        <f t="shared" si="6"/>
        <v>2166.6666666666665</v>
      </c>
      <c r="K53" s="53">
        <f t="shared" si="9"/>
        <v>150000</v>
      </c>
      <c r="L53" s="58">
        <f t="shared" si="7"/>
        <v>2500</v>
      </c>
      <c r="P53" s="56"/>
    </row>
    <row r="54" spans="2:16" s="35" customFormat="1" ht="15" x14ac:dyDescent="0.2">
      <c r="B54" s="48" t="s">
        <v>40</v>
      </c>
      <c r="C54" s="49"/>
      <c r="D54" s="50"/>
      <c r="E54" s="51">
        <f t="shared" si="9"/>
        <v>443900</v>
      </c>
      <c r="F54" s="58">
        <f t="shared" si="4"/>
        <v>7398.333333333333</v>
      </c>
      <c r="G54" s="53">
        <f t="shared" si="9"/>
        <v>494400</v>
      </c>
      <c r="H54" s="58">
        <f t="shared" si="5"/>
        <v>8240</v>
      </c>
      <c r="I54" s="53">
        <f t="shared" si="9"/>
        <v>130000</v>
      </c>
      <c r="J54" s="58">
        <f t="shared" si="6"/>
        <v>2166.6666666666665</v>
      </c>
      <c r="K54" s="53">
        <f t="shared" si="9"/>
        <v>150000</v>
      </c>
      <c r="L54" s="58">
        <f t="shared" si="7"/>
        <v>2500</v>
      </c>
      <c r="P54" s="56"/>
    </row>
    <row r="55" spans="2:16" s="35" customFormat="1" ht="15" x14ac:dyDescent="0.2">
      <c r="B55" s="48" t="s">
        <v>41</v>
      </c>
      <c r="C55" s="49"/>
      <c r="D55" s="50"/>
      <c r="E55" s="51">
        <f t="shared" si="9"/>
        <v>443900</v>
      </c>
      <c r="F55" s="58">
        <f t="shared" si="4"/>
        <v>7398.333333333333</v>
      </c>
      <c r="G55" s="53">
        <f t="shared" si="9"/>
        <v>494400</v>
      </c>
      <c r="H55" s="58">
        <f t="shared" si="5"/>
        <v>8240</v>
      </c>
      <c r="I55" s="53">
        <f t="shared" si="9"/>
        <v>130000</v>
      </c>
      <c r="J55" s="58">
        <f t="shared" si="6"/>
        <v>2166.6666666666665</v>
      </c>
      <c r="K55" s="53">
        <f t="shared" si="9"/>
        <v>150000</v>
      </c>
      <c r="L55" s="58">
        <f t="shared" si="7"/>
        <v>2500</v>
      </c>
      <c r="P55" s="56"/>
    </row>
    <row r="56" spans="2:16" s="35" customFormat="1" ht="15" x14ac:dyDescent="0.2">
      <c r="B56" s="48" t="s">
        <v>42</v>
      </c>
      <c r="C56" s="49"/>
      <c r="D56" s="50"/>
      <c r="E56" s="51">
        <f t="shared" si="9"/>
        <v>443900</v>
      </c>
      <c r="F56" s="58">
        <f t="shared" si="4"/>
        <v>7398.333333333333</v>
      </c>
      <c r="G56" s="53">
        <f t="shared" si="9"/>
        <v>494400</v>
      </c>
      <c r="H56" s="58">
        <f t="shared" si="5"/>
        <v>8240</v>
      </c>
      <c r="I56" s="53">
        <f t="shared" si="9"/>
        <v>130000</v>
      </c>
      <c r="J56" s="58">
        <f t="shared" si="6"/>
        <v>2166.6666666666665</v>
      </c>
      <c r="K56" s="53">
        <f t="shared" si="9"/>
        <v>150000</v>
      </c>
      <c r="L56" s="58">
        <f t="shared" si="7"/>
        <v>2500</v>
      </c>
      <c r="P56" s="56"/>
    </row>
    <row r="57" spans="2:16" s="35" customFormat="1" ht="15" x14ac:dyDescent="0.2">
      <c r="B57" s="48" t="s">
        <v>43</v>
      </c>
      <c r="C57" s="49"/>
      <c r="D57" s="50"/>
      <c r="E57" s="51">
        <f t="shared" si="9"/>
        <v>443900</v>
      </c>
      <c r="F57" s="58">
        <f t="shared" si="4"/>
        <v>7398.333333333333</v>
      </c>
      <c r="G57" s="53">
        <f t="shared" si="9"/>
        <v>494400</v>
      </c>
      <c r="H57" s="58">
        <f t="shared" si="5"/>
        <v>8240</v>
      </c>
      <c r="I57" s="53">
        <f t="shared" si="9"/>
        <v>130000</v>
      </c>
      <c r="J57" s="58">
        <f t="shared" si="6"/>
        <v>2166.6666666666665</v>
      </c>
      <c r="K57" s="53">
        <f t="shared" si="9"/>
        <v>150000</v>
      </c>
      <c r="L57" s="58">
        <f t="shared" si="7"/>
        <v>2500</v>
      </c>
      <c r="P57" s="56"/>
    </row>
    <row r="58" spans="2:16" s="35" customFormat="1" ht="15" x14ac:dyDescent="0.2">
      <c r="B58" s="48" t="s">
        <v>44</v>
      </c>
      <c r="C58" s="49"/>
      <c r="D58" s="50"/>
      <c r="E58" s="51">
        <f t="shared" si="9"/>
        <v>443900</v>
      </c>
      <c r="F58" s="58">
        <f t="shared" si="4"/>
        <v>7398.333333333333</v>
      </c>
      <c r="G58" s="53">
        <f t="shared" si="9"/>
        <v>494400</v>
      </c>
      <c r="H58" s="58">
        <f t="shared" si="5"/>
        <v>8240</v>
      </c>
      <c r="I58" s="53">
        <f t="shared" si="9"/>
        <v>130000</v>
      </c>
      <c r="J58" s="58">
        <f t="shared" si="6"/>
        <v>2166.6666666666665</v>
      </c>
      <c r="K58" s="53">
        <f t="shared" si="9"/>
        <v>150000</v>
      </c>
      <c r="L58" s="58">
        <f t="shared" si="7"/>
        <v>2500</v>
      </c>
      <c r="P58" s="56"/>
    </row>
    <row r="59" spans="2:16" s="35" customFormat="1" ht="15" x14ac:dyDescent="0.2">
      <c r="B59" s="48" t="s">
        <v>45</v>
      </c>
      <c r="C59" s="49"/>
      <c r="D59" s="50"/>
      <c r="E59" s="51">
        <f t="shared" si="9"/>
        <v>443900</v>
      </c>
      <c r="F59" s="58">
        <f t="shared" si="4"/>
        <v>7398.333333333333</v>
      </c>
      <c r="G59" s="53">
        <f t="shared" si="9"/>
        <v>494400</v>
      </c>
      <c r="H59" s="58">
        <f t="shared" si="5"/>
        <v>8240</v>
      </c>
      <c r="I59" s="53">
        <f t="shared" si="9"/>
        <v>130000</v>
      </c>
      <c r="J59" s="58">
        <f t="shared" si="6"/>
        <v>2166.6666666666665</v>
      </c>
      <c r="K59" s="53">
        <f t="shared" si="9"/>
        <v>150000</v>
      </c>
      <c r="L59" s="58">
        <f t="shared" si="7"/>
        <v>2500</v>
      </c>
      <c r="P59" s="56"/>
    </row>
    <row r="60" spans="2:16" s="35" customFormat="1" ht="15" x14ac:dyDescent="0.2">
      <c r="B60" s="48" t="s">
        <v>46</v>
      </c>
      <c r="C60" s="49"/>
      <c r="D60" s="50"/>
      <c r="E60" s="51">
        <f t="shared" si="9"/>
        <v>443900</v>
      </c>
      <c r="F60" s="58">
        <f t="shared" si="4"/>
        <v>7398.333333333333</v>
      </c>
      <c r="G60" s="53">
        <f t="shared" si="9"/>
        <v>494400</v>
      </c>
      <c r="H60" s="58">
        <f t="shared" si="5"/>
        <v>8240</v>
      </c>
      <c r="I60" s="53">
        <f t="shared" si="9"/>
        <v>130000</v>
      </c>
      <c r="J60" s="58">
        <f t="shared" si="6"/>
        <v>2166.6666666666665</v>
      </c>
      <c r="K60" s="53">
        <f t="shared" si="9"/>
        <v>150000</v>
      </c>
      <c r="L60" s="58">
        <f t="shared" si="7"/>
        <v>2500</v>
      </c>
      <c r="P60" s="56"/>
    </row>
    <row r="61" spans="2:16" s="35" customFormat="1" ht="15" x14ac:dyDescent="0.2">
      <c r="B61" s="48" t="s">
        <v>47</v>
      </c>
      <c r="C61" s="49"/>
      <c r="D61" s="50"/>
      <c r="E61" s="51">
        <f t="shared" si="9"/>
        <v>443900</v>
      </c>
      <c r="F61" s="58">
        <f t="shared" si="4"/>
        <v>7398.333333333333</v>
      </c>
      <c r="G61" s="53">
        <f t="shared" si="9"/>
        <v>494400</v>
      </c>
      <c r="H61" s="58">
        <f t="shared" si="5"/>
        <v>8240</v>
      </c>
      <c r="I61" s="53">
        <f t="shared" si="9"/>
        <v>130000</v>
      </c>
      <c r="J61" s="58">
        <f t="shared" si="6"/>
        <v>2166.6666666666665</v>
      </c>
      <c r="K61" s="53">
        <f t="shared" si="9"/>
        <v>150000</v>
      </c>
      <c r="L61" s="58">
        <f t="shared" si="7"/>
        <v>2500</v>
      </c>
      <c r="P61" s="56"/>
    </row>
    <row r="62" spans="2:16" s="35" customFormat="1" ht="15" x14ac:dyDescent="0.2">
      <c r="B62" s="48" t="s">
        <v>48</v>
      </c>
      <c r="C62" s="49"/>
      <c r="D62" s="50"/>
      <c r="E62" s="51">
        <f t="shared" si="9"/>
        <v>443900</v>
      </c>
      <c r="F62" s="58">
        <f t="shared" si="4"/>
        <v>7398.333333333333</v>
      </c>
      <c r="G62" s="53">
        <f t="shared" si="9"/>
        <v>494400</v>
      </c>
      <c r="H62" s="58">
        <f t="shared" si="5"/>
        <v>8240</v>
      </c>
      <c r="I62" s="53">
        <f t="shared" si="9"/>
        <v>130000</v>
      </c>
      <c r="J62" s="58">
        <f t="shared" si="6"/>
        <v>2166.6666666666665</v>
      </c>
      <c r="K62" s="53">
        <f t="shared" si="9"/>
        <v>150000</v>
      </c>
      <c r="L62" s="58">
        <f t="shared" si="7"/>
        <v>2500</v>
      </c>
      <c r="P62" s="56"/>
    </row>
    <row r="63" spans="2:16" s="35" customFormat="1" ht="15" x14ac:dyDescent="0.2">
      <c r="B63" s="48" t="s">
        <v>49</v>
      </c>
      <c r="C63" s="49"/>
      <c r="D63" s="50"/>
      <c r="E63" s="51">
        <f t="shared" si="9"/>
        <v>443900</v>
      </c>
      <c r="F63" s="58">
        <f t="shared" si="4"/>
        <v>7398.333333333333</v>
      </c>
      <c r="G63" s="53">
        <f t="shared" si="9"/>
        <v>494400</v>
      </c>
      <c r="H63" s="58">
        <f t="shared" si="5"/>
        <v>8240</v>
      </c>
      <c r="I63" s="53">
        <f t="shared" si="9"/>
        <v>130000</v>
      </c>
      <c r="J63" s="58">
        <f t="shared" si="6"/>
        <v>2166.6666666666665</v>
      </c>
      <c r="K63" s="53">
        <f t="shared" si="9"/>
        <v>150000</v>
      </c>
      <c r="L63" s="58">
        <f t="shared" si="7"/>
        <v>2500</v>
      </c>
      <c r="P63" s="56"/>
    </row>
    <row r="64" spans="2:16" s="35" customFormat="1" ht="15" x14ac:dyDescent="0.2">
      <c r="B64" s="48" t="s">
        <v>50</v>
      </c>
      <c r="C64" s="49"/>
      <c r="D64" s="50"/>
      <c r="E64" s="51">
        <f t="shared" si="9"/>
        <v>443900</v>
      </c>
      <c r="F64" s="58">
        <f t="shared" si="4"/>
        <v>7398.333333333333</v>
      </c>
      <c r="G64" s="53">
        <f t="shared" si="9"/>
        <v>494400</v>
      </c>
      <c r="H64" s="58">
        <f t="shared" si="5"/>
        <v>8240</v>
      </c>
      <c r="I64" s="53">
        <f t="shared" si="9"/>
        <v>130000</v>
      </c>
      <c r="J64" s="58">
        <f t="shared" si="6"/>
        <v>2166.6666666666665</v>
      </c>
      <c r="K64" s="53">
        <f t="shared" si="9"/>
        <v>150000</v>
      </c>
      <c r="L64" s="58">
        <f t="shared" si="7"/>
        <v>2500</v>
      </c>
      <c r="P64" s="56"/>
    </row>
    <row r="65" spans="2:16" s="35" customFormat="1" ht="15" x14ac:dyDescent="0.2">
      <c r="B65" s="48" t="s">
        <v>51</v>
      </c>
      <c r="C65" s="49"/>
      <c r="D65" s="50"/>
      <c r="E65" s="51">
        <f t="shared" si="9"/>
        <v>443900</v>
      </c>
      <c r="F65" s="58">
        <f t="shared" si="4"/>
        <v>7398.333333333333</v>
      </c>
      <c r="G65" s="53">
        <f t="shared" si="9"/>
        <v>494400</v>
      </c>
      <c r="H65" s="58">
        <f t="shared" si="5"/>
        <v>8240</v>
      </c>
      <c r="I65" s="53">
        <f t="shared" si="9"/>
        <v>130000</v>
      </c>
      <c r="J65" s="58">
        <f t="shared" si="6"/>
        <v>2166.6666666666665</v>
      </c>
      <c r="K65" s="53">
        <f t="shared" si="9"/>
        <v>150000</v>
      </c>
      <c r="L65" s="58">
        <f t="shared" si="7"/>
        <v>2500</v>
      </c>
      <c r="P65" s="56"/>
    </row>
    <row r="66" spans="2:16" s="35" customFormat="1" ht="15" x14ac:dyDescent="0.2">
      <c r="B66" s="48" t="s">
        <v>52</v>
      </c>
      <c r="C66" s="49"/>
      <c r="D66" s="50"/>
      <c r="E66" s="51">
        <f t="shared" si="9"/>
        <v>443900</v>
      </c>
      <c r="F66" s="58">
        <f t="shared" si="4"/>
        <v>7398.333333333333</v>
      </c>
      <c r="G66" s="53">
        <f t="shared" si="9"/>
        <v>494400</v>
      </c>
      <c r="H66" s="58">
        <f t="shared" si="5"/>
        <v>8240</v>
      </c>
      <c r="I66" s="53">
        <f t="shared" si="9"/>
        <v>130000</v>
      </c>
      <c r="J66" s="58">
        <f t="shared" si="6"/>
        <v>2166.6666666666665</v>
      </c>
      <c r="K66" s="53">
        <f t="shared" si="9"/>
        <v>150000</v>
      </c>
      <c r="L66" s="58">
        <f t="shared" si="7"/>
        <v>2500</v>
      </c>
      <c r="P66" s="56"/>
    </row>
    <row r="67" spans="2:16" s="35" customFormat="1" ht="15" x14ac:dyDescent="0.2">
      <c r="B67" s="48" t="s">
        <v>53</v>
      </c>
      <c r="C67" s="49"/>
      <c r="D67" s="50"/>
      <c r="E67" s="51">
        <f t="shared" si="9"/>
        <v>443900</v>
      </c>
      <c r="F67" s="58">
        <f t="shared" si="4"/>
        <v>7398.333333333333</v>
      </c>
      <c r="G67" s="53">
        <f t="shared" si="9"/>
        <v>494400</v>
      </c>
      <c r="H67" s="58">
        <f t="shared" si="5"/>
        <v>8240</v>
      </c>
      <c r="I67" s="53">
        <f t="shared" si="9"/>
        <v>130000</v>
      </c>
      <c r="J67" s="58">
        <f t="shared" si="6"/>
        <v>2166.6666666666665</v>
      </c>
      <c r="K67" s="53">
        <f t="shared" si="9"/>
        <v>150000</v>
      </c>
      <c r="L67" s="58">
        <f t="shared" si="7"/>
        <v>2500</v>
      </c>
      <c r="P67" s="56"/>
    </row>
    <row r="68" spans="2:16" s="35" customFormat="1" ht="15" x14ac:dyDescent="0.2">
      <c r="B68" s="48" t="s">
        <v>54</v>
      </c>
      <c r="C68" s="49"/>
      <c r="D68" s="50"/>
      <c r="E68" s="51">
        <f t="shared" ref="E68:E81" si="10">E67</f>
        <v>443900</v>
      </c>
      <c r="F68" s="58">
        <f t="shared" si="4"/>
        <v>7398.333333333333</v>
      </c>
      <c r="G68" s="53">
        <f t="shared" ref="G68:G80" si="11">G67</f>
        <v>494400</v>
      </c>
      <c r="H68" s="58">
        <f t="shared" si="5"/>
        <v>8240</v>
      </c>
      <c r="I68" s="53">
        <f t="shared" ref="I68:I81" si="12">I67</f>
        <v>130000</v>
      </c>
      <c r="J68" s="58">
        <f t="shared" si="6"/>
        <v>2166.6666666666665</v>
      </c>
      <c r="K68" s="53">
        <f t="shared" ref="K68:K80" si="13">K67</f>
        <v>150000</v>
      </c>
      <c r="L68" s="58">
        <f t="shared" si="7"/>
        <v>2500</v>
      </c>
      <c r="P68" s="56"/>
    </row>
    <row r="69" spans="2:16" s="35" customFormat="1" ht="15" x14ac:dyDescent="0.2">
      <c r="B69" s="48" t="s">
        <v>55</v>
      </c>
      <c r="C69" s="49"/>
      <c r="D69" s="50"/>
      <c r="E69" s="51">
        <f t="shared" si="10"/>
        <v>443900</v>
      </c>
      <c r="F69" s="58">
        <f t="shared" si="4"/>
        <v>7398.333333333333</v>
      </c>
      <c r="G69" s="53">
        <f t="shared" si="11"/>
        <v>494400</v>
      </c>
      <c r="H69" s="58">
        <f t="shared" si="5"/>
        <v>8240</v>
      </c>
      <c r="I69" s="53">
        <f t="shared" si="12"/>
        <v>130000</v>
      </c>
      <c r="J69" s="58">
        <f t="shared" si="6"/>
        <v>2166.6666666666665</v>
      </c>
      <c r="K69" s="53">
        <f t="shared" si="13"/>
        <v>150000</v>
      </c>
      <c r="L69" s="58">
        <f t="shared" si="7"/>
        <v>2500</v>
      </c>
      <c r="P69" s="56"/>
    </row>
    <row r="70" spans="2:16" s="35" customFormat="1" ht="15" x14ac:dyDescent="0.2">
      <c r="B70" s="48" t="s">
        <v>56</v>
      </c>
      <c r="C70" s="49"/>
      <c r="D70" s="50"/>
      <c r="E70" s="51">
        <f t="shared" si="10"/>
        <v>443900</v>
      </c>
      <c r="F70" s="58">
        <f t="shared" si="4"/>
        <v>7398.333333333333</v>
      </c>
      <c r="G70" s="53">
        <f t="shared" si="11"/>
        <v>494400</v>
      </c>
      <c r="H70" s="58">
        <f t="shared" si="5"/>
        <v>8240</v>
      </c>
      <c r="I70" s="53">
        <f t="shared" si="12"/>
        <v>130000</v>
      </c>
      <c r="J70" s="58">
        <f t="shared" si="6"/>
        <v>2166.6666666666665</v>
      </c>
      <c r="K70" s="53">
        <f t="shared" si="13"/>
        <v>150000</v>
      </c>
      <c r="L70" s="58">
        <f t="shared" si="7"/>
        <v>2500</v>
      </c>
      <c r="P70" s="56"/>
    </row>
    <row r="71" spans="2:16" s="35" customFormat="1" ht="15" x14ac:dyDescent="0.2">
      <c r="B71" s="48" t="s">
        <v>57</v>
      </c>
      <c r="C71" s="49"/>
      <c r="D71" s="50"/>
      <c r="E71" s="51">
        <f t="shared" si="10"/>
        <v>443900</v>
      </c>
      <c r="F71" s="58">
        <f t="shared" si="4"/>
        <v>7398.333333333333</v>
      </c>
      <c r="G71" s="53">
        <f t="shared" si="11"/>
        <v>494400</v>
      </c>
      <c r="H71" s="58">
        <f t="shared" si="5"/>
        <v>8240</v>
      </c>
      <c r="I71" s="53">
        <f t="shared" si="12"/>
        <v>130000</v>
      </c>
      <c r="J71" s="58">
        <f t="shared" si="6"/>
        <v>2166.6666666666665</v>
      </c>
      <c r="K71" s="53">
        <f t="shared" si="13"/>
        <v>150000</v>
      </c>
      <c r="L71" s="58">
        <f t="shared" si="7"/>
        <v>2500</v>
      </c>
      <c r="P71" s="56"/>
    </row>
    <row r="72" spans="2:16" s="35" customFormat="1" ht="15" x14ac:dyDescent="0.2">
      <c r="B72" s="48" t="s">
        <v>58</v>
      </c>
      <c r="C72" s="49"/>
      <c r="D72" s="50"/>
      <c r="E72" s="51">
        <f t="shared" si="10"/>
        <v>443900</v>
      </c>
      <c r="F72" s="58">
        <f t="shared" si="4"/>
        <v>7398.333333333333</v>
      </c>
      <c r="G72" s="53">
        <f t="shared" si="11"/>
        <v>494400</v>
      </c>
      <c r="H72" s="58">
        <f t="shared" si="5"/>
        <v>8240</v>
      </c>
      <c r="I72" s="53">
        <f t="shared" si="12"/>
        <v>130000</v>
      </c>
      <c r="J72" s="58">
        <f t="shared" si="6"/>
        <v>2166.6666666666665</v>
      </c>
      <c r="K72" s="53">
        <f t="shared" si="13"/>
        <v>150000</v>
      </c>
      <c r="L72" s="58">
        <f t="shared" si="7"/>
        <v>2500</v>
      </c>
      <c r="P72" s="56"/>
    </row>
    <row r="73" spans="2:16" s="35" customFormat="1" ht="15" x14ac:dyDescent="0.2">
      <c r="B73" s="48" t="s">
        <v>59</v>
      </c>
      <c r="C73" s="49"/>
      <c r="D73" s="50"/>
      <c r="E73" s="51">
        <f t="shared" si="10"/>
        <v>443900</v>
      </c>
      <c r="F73" s="58">
        <f t="shared" si="4"/>
        <v>7398.333333333333</v>
      </c>
      <c r="G73" s="53">
        <f t="shared" si="11"/>
        <v>494400</v>
      </c>
      <c r="H73" s="58">
        <f t="shared" si="5"/>
        <v>8240</v>
      </c>
      <c r="I73" s="53">
        <f t="shared" si="12"/>
        <v>130000</v>
      </c>
      <c r="J73" s="58">
        <f t="shared" si="6"/>
        <v>2166.6666666666665</v>
      </c>
      <c r="K73" s="53">
        <f t="shared" si="13"/>
        <v>150000</v>
      </c>
      <c r="L73" s="58">
        <f t="shared" si="7"/>
        <v>2500</v>
      </c>
      <c r="P73" s="56"/>
    </row>
    <row r="74" spans="2:16" s="35" customFormat="1" ht="15" x14ac:dyDescent="0.2">
      <c r="B74" s="48" t="s">
        <v>60</v>
      </c>
      <c r="C74" s="49"/>
      <c r="D74" s="50"/>
      <c r="E74" s="51">
        <f t="shared" si="10"/>
        <v>443900</v>
      </c>
      <c r="F74" s="58">
        <f t="shared" si="4"/>
        <v>7398.333333333333</v>
      </c>
      <c r="G74" s="53">
        <f t="shared" si="11"/>
        <v>494400</v>
      </c>
      <c r="H74" s="58">
        <f t="shared" si="5"/>
        <v>8240</v>
      </c>
      <c r="I74" s="53">
        <f t="shared" si="12"/>
        <v>130000</v>
      </c>
      <c r="J74" s="58">
        <f t="shared" si="6"/>
        <v>2166.6666666666665</v>
      </c>
      <c r="K74" s="53">
        <f t="shared" si="13"/>
        <v>150000</v>
      </c>
      <c r="L74" s="58">
        <f t="shared" si="7"/>
        <v>2500</v>
      </c>
      <c r="P74" s="56"/>
    </row>
    <row r="75" spans="2:16" s="35" customFormat="1" ht="15" x14ac:dyDescent="0.2">
      <c r="B75" s="48" t="s">
        <v>61</v>
      </c>
      <c r="C75" s="49"/>
      <c r="D75" s="50"/>
      <c r="E75" s="51">
        <f t="shared" si="10"/>
        <v>443900</v>
      </c>
      <c r="F75" s="58">
        <f t="shared" si="4"/>
        <v>7398.333333333333</v>
      </c>
      <c r="G75" s="53">
        <f t="shared" si="11"/>
        <v>494400</v>
      </c>
      <c r="H75" s="58">
        <f t="shared" si="5"/>
        <v>8240</v>
      </c>
      <c r="I75" s="53">
        <f t="shared" si="12"/>
        <v>130000</v>
      </c>
      <c r="J75" s="58">
        <f t="shared" si="6"/>
        <v>2166.6666666666665</v>
      </c>
      <c r="K75" s="53">
        <f t="shared" si="13"/>
        <v>150000</v>
      </c>
      <c r="L75" s="58">
        <f t="shared" si="7"/>
        <v>2500</v>
      </c>
      <c r="P75" s="56"/>
    </row>
    <row r="76" spans="2:16" s="35" customFormat="1" ht="15" x14ac:dyDescent="0.2">
      <c r="B76" s="48" t="s">
        <v>62</v>
      </c>
      <c r="C76" s="49"/>
      <c r="D76" s="50"/>
      <c r="E76" s="51">
        <f t="shared" si="10"/>
        <v>443900</v>
      </c>
      <c r="F76" s="58">
        <f t="shared" si="4"/>
        <v>7398.333333333333</v>
      </c>
      <c r="G76" s="53">
        <f t="shared" si="11"/>
        <v>494400</v>
      </c>
      <c r="H76" s="58">
        <f t="shared" si="5"/>
        <v>8240</v>
      </c>
      <c r="I76" s="53">
        <f t="shared" si="12"/>
        <v>130000</v>
      </c>
      <c r="J76" s="58">
        <f t="shared" si="6"/>
        <v>2166.6666666666665</v>
      </c>
      <c r="K76" s="53">
        <f t="shared" si="13"/>
        <v>150000</v>
      </c>
      <c r="L76" s="58">
        <f t="shared" si="7"/>
        <v>2500</v>
      </c>
      <c r="P76" s="56"/>
    </row>
    <row r="77" spans="2:16" s="35" customFormat="1" ht="15" x14ac:dyDescent="0.2">
      <c r="B77" s="48" t="s">
        <v>63</v>
      </c>
      <c r="C77" s="49"/>
      <c r="D77" s="50"/>
      <c r="E77" s="51">
        <f t="shared" si="10"/>
        <v>443900</v>
      </c>
      <c r="F77" s="58">
        <f t="shared" si="4"/>
        <v>7398.333333333333</v>
      </c>
      <c r="G77" s="53">
        <f t="shared" si="11"/>
        <v>494400</v>
      </c>
      <c r="H77" s="58">
        <f t="shared" si="5"/>
        <v>8240</v>
      </c>
      <c r="I77" s="53">
        <f t="shared" si="12"/>
        <v>130000</v>
      </c>
      <c r="J77" s="58">
        <f t="shared" si="6"/>
        <v>2166.6666666666665</v>
      </c>
      <c r="K77" s="53">
        <f t="shared" si="13"/>
        <v>150000</v>
      </c>
      <c r="L77" s="58">
        <f t="shared" si="7"/>
        <v>2500</v>
      </c>
      <c r="P77" s="56"/>
    </row>
    <row r="78" spans="2:16" s="35" customFormat="1" ht="15" x14ac:dyDescent="0.2">
      <c r="B78" s="48" t="s">
        <v>64</v>
      </c>
      <c r="C78" s="49"/>
      <c r="D78" s="50"/>
      <c r="E78" s="51">
        <f t="shared" si="10"/>
        <v>443900</v>
      </c>
      <c r="F78" s="58">
        <f t="shared" si="4"/>
        <v>7398.333333333333</v>
      </c>
      <c r="G78" s="53">
        <f t="shared" si="11"/>
        <v>494400</v>
      </c>
      <c r="H78" s="58">
        <f t="shared" si="5"/>
        <v>8240</v>
      </c>
      <c r="I78" s="53">
        <f t="shared" si="12"/>
        <v>130000</v>
      </c>
      <c r="J78" s="58">
        <f t="shared" si="6"/>
        <v>2166.6666666666665</v>
      </c>
      <c r="K78" s="53">
        <f t="shared" si="13"/>
        <v>150000</v>
      </c>
      <c r="L78" s="58">
        <f t="shared" si="7"/>
        <v>2500</v>
      </c>
      <c r="P78" s="56"/>
    </row>
    <row r="79" spans="2:16" s="35" customFormat="1" ht="15" x14ac:dyDescent="0.2">
      <c r="B79" s="48" t="s">
        <v>65</v>
      </c>
      <c r="C79" s="49"/>
      <c r="D79" s="50"/>
      <c r="E79" s="51">
        <f t="shared" si="10"/>
        <v>443900</v>
      </c>
      <c r="F79" s="58">
        <f t="shared" si="4"/>
        <v>7398.333333333333</v>
      </c>
      <c r="G79" s="53">
        <f t="shared" si="11"/>
        <v>494400</v>
      </c>
      <c r="H79" s="58">
        <f t="shared" si="5"/>
        <v>8240</v>
      </c>
      <c r="I79" s="53">
        <f t="shared" si="12"/>
        <v>130000</v>
      </c>
      <c r="J79" s="58">
        <f t="shared" si="6"/>
        <v>2166.6666666666665</v>
      </c>
      <c r="K79" s="53">
        <f t="shared" si="13"/>
        <v>150000</v>
      </c>
      <c r="L79" s="58">
        <f t="shared" si="7"/>
        <v>2500</v>
      </c>
      <c r="P79" s="56"/>
    </row>
    <row r="80" spans="2:16" s="35" customFormat="1" ht="15" x14ac:dyDescent="0.2">
      <c r="B80" s="48" t="s">
        <v>66</v>
      </c>
      <c r="C80" s="49"/>
      <c r="D80" s="50"/>
      <c r="E80" s="51">
        <f t="shared" si="10"/>
        <v>443900</v>
      </c>
      <c r="F80" s="58">
        <f t="shared" si="4"/>
        <v>7398.333333333333</v>
      </c>
      <c r="G80" s="53">
        <f t="shared" si="11"/>
        <v>494400</v>
      </c>
      <c r="H80" s="58">
        <f t="shared" si="5"/>
        <v>8240</v>
      </c>
      <c r="I80" s="53">
        <f t="shared" si="12"/>
        <v>130000</v>
      </c>
      <c r="J80" s="58">
        <f t="shared" si="6"/>
        <v>2166.6666666666665</v>
      </c>
      <c r="K80" s="53">
        <f t="shared" si="13"/>
        <v>150000</v>
      </c>
      <c r="L80" s="58">
        <f t="shared" si="7"/>
        <v>2500</v>
      </c>
      <c r="P80" s="56"/>
    </row>
    <row r="81" spans="2:16" s="35" customFormat="1" ht="15" x14ac:dyDescent="0.2">
      <c r="B81" s="48" t="s">
        <v>67</v>
      </c>
      <c r="C81" s="49">
        <f>C31*10%</f>
        <v>2102661</v>
      </c>
      <c r="D81" s="65">
        <f>C81/C21</f>
        <v>35044.35</v>
      </c>
      <c r="E81" s="51">
        <f t="shared" si="10"/>
        <v>443900</v>
      </c>
      <c r="F81" s="58">
        <f t="shared" si="4"/>
        <v>7398.333333333333</v>
      </c>
      <c r="G81" s="53">
        <f>G31-SUM(G33:G80)</f>
        <v>493358</v>
      </c>
      <c r="H81" s="58">
        <f t="shared" si="5"/>
        <v>8222.6333333333332</v>
      </c>
      <c r="I81" s="53">
        <f t="shared" si="12"/>
        <v>130000</v>
      </c>
      <c r="J81" s="58">
        <f t="shared" si="6"/>
        <v>2166.6666666666665</v>
      </c>
      <c r="K81" s="53">
        <f>K80</f>
        <v>150000</v>
      </c>
      <c r="L81" s="58">
        <f t="shared" si="7"/>
        <v>2500</v>
      </c>
      <c r="P81" s="56"/>
    </row>
    <row r="82" spans="2:16" s="35" customFormat="1" ht="15" x14ac:dyDescent="0.2">
      <c r="B82" s="48" t="s">
        <v>68</v>
      </c>
      <c r="C82" s="49"/>
      <c r="D82" s="50"/>
      <c r="E82" s="51">
        <f>E31-SUM(E33:E81)</f>
        <v>443664.80000000075</v>
      </c>
      <c r="F82" s="58">
        <f t="shared" si="4"/>
        <v>7394.4133333333457</v>
      </c>
      <c r="G82" s="53"/>
      <c r="H82" s="52"/>
      <c r="I82" s="53">
        <f>I31-SUM(I33:I81)</f>
        <v>18120335.399999999</v>
      </c>
      <c r="J82" s="58">
        <f t="shared" si="6"/>
        <v>302005.58999999997</v>
      </c>
      <c r="K82" s="53">
        <f>K31-SUM(K33:K81)</f>
        <v>19333706</v>
      </c>
      <c r="L82" s="58">
        <f t="shared" si="7"/>
        <v>322228.43333333335</v>
      </c>
      <c r="P82" s="56"/>
    </row>
    <row r="83" spans="2:16" s="35" customFormat="1" ht="16" thickBot="1" x14ac:dyDescent="0.25">
      <c r="B83" s="48" t="s">
        <v>69</v>
      </c>
      <c r="C83" s="49"/>
      <c r="D83" s="50"/>
      <c r="E83" s="51"/>
      <c r="F83" s="52"/>
      <c r="G83" s="53"/>
      <c r="H83" s="52"/>
      <c r="I83" s="53">
        <v>0</v>
      </c>
      <c r="J83" s="58">
        <f t="shared" si="6"/>
        <v>0</v>
      </c>
      <c r="K83" s="53"/>
      <c r="L83" s="66"/>
      <c r="P83" s="56"/>
    </row>
    <row r="84" spans="2:16" s="35" customFormat="1" ht="16" thickBot="1" x14ac:dyDescent="0.25">
      <c r="B84" s="117" t="s">
        <v>70</v>
      </c>
      <c r="C84" s="118">
        <f>SUM(C33:C83)</f>
        <v>21026610</v>
      </c>
      <c r="D84" s="119">
        <f>C84/$C$21</f>
        <v>350443.5</v>
      </c>
      <c r="E84" s="120">
        <f>SUM(E33:E82)</f>
        <v>22428384</v>
      </c>
      <c r="F84" s="119">
        <f>E84/$C$21</f>
        <v>373806.4</v>
      </c>
      <c r="G84" s="120">
        <f>SUM(G33:G82)</f>
        <v>23830158</v>
      </c>
      <c r="H84" s="119">
        <f>G84/$C$21</f>
        <v>397169.3</v>
      </c>
      <c r="I84" s="120">
        <f>SUM(I33:I83)</f>
        <v>25231932</v>
      </c>
      <c r="J84" s="119">
        <f>I84/$C$21</f>
        <v>420532.2</v>
      </c>
      <c r="K84" s="121">
        <f>SUM(K33:K82)</f>
        <v>26633706</v>
      </c>
      <c r="L84" s="67">
        <f>K84/$C$21</f>
        <v>443895.1</v>
      </c>
      <c r="P84" s="56"/>
    </row>
    <row r="85" spans="2:16" s="35" customFormat="1" ht="16" hidden="1" thickBot="1" x14ac:dyDescent="0.25">
      <c r="B85" s="68" t="s">
        <v>71</v>
      </c>
      <c r="C85" s="69">
        <f>$C$20-C84</f>
        <v>7008870</v>
      </c>
      <c r="D85" s="70"/>
      <c r="E85" s="71">
        <f t="shared" ref="E85" si="14">$C$20-E84</f>
        <v>5607096</v>
      </c>
      <c r="F85" s="70"/>
      <c r="G85" s="53">
        <f t="shared" ref="G85:G90" si="15">G84</f>
        <v>23830158</v>
      </c>
      <c r="H85" s="70"/>
      <c r="I85" s="72"/>
      <c r="J85" s="70"/>
      <c r="K85" s="72"/>
      <c r="L85" s="70"/>
      <c r="P85" s="56"/>
    </row>
    <row r="86" spans="2:16" s="35" customFormat="1" ht="15" hidden="1" x14ac:dyDescent="0.2">
      <c r="B86" s="73" t="s">
        <v>72</v>
      </c>
      <c r="C86" s="74">
        <f>NPV(0.1/12,C33:C59)</f>
        <v>18613268.601871457</v>
      </c>
      <c r="D86" s="75"/>
      <c r="E86" s="76">
        <f>NPV(0.1/12,E33:E59)</f>
        <v>10919917.850188533</v>
      </c>
      <c r="F86" s="75"/>
      <c r="G86" s="53">
        <f t="shared" si="15"/>
        <v>23830158</v>
      </c>
      <c r="H86" s="75"/>
      <c r="I86" s="77"/>
      <c r="J86" s="75"/>
      <c r="K86" s="77"/>
      <c r="L86" s="75"/>
      <c r="P86" s="56"/>
    </row>
    <row r="87" spans="2:16" s="35" customFormat="1" ht="15" hidden="1" x14ac:dyDescent="0.2">
      <c r="B87" s="73" t="s">
        <v>73</v>
      </c>
      <c r="C87" s="74">
        <f>C86/$C$18</f>
        <v>195723.11884197115</v>
      </c>
      <c r="D87" s="75"/>
      <c r="E87" s="76">
        <f t="shared" ref="E87" si="16">E86/$C$18</f>
        <v>114825.63459714546</v>
      </c>
      <c r="F87" s="75"/>
      <c r="G87" s="53">
        <f t="shared" si="15"/>
        <v>23830158</v>
      </c>
      <c r="H87" s="75"/>
      <c r="I87" s="77"/>
      <c r="J87" s="75"/>
      <c r="K87" s="77"/>
      <c r="L87" s="75"/>
      <c r="P87" s="56"/>
    </row>
    <row r="88" spans="2:16" s="35" customFormat="1" ht="15" hidden="1" x14ac:dyDescent="0.2">
      <c r="B88" s="73" t="s">
        <v>74</v>
      </c>
      <c r="C88" s="74">
        <v>0</v>
      </c>
      <c r="D88" s="75"/>
      <c r="E88" s="76">
        <v>0</v>
      </c>
      <c r="F88" s="75"/>
      <c r="G88" s="53">
        <f t="shared" si="15"/>
        <v>23830158</v>
      </c>
      <c r="H88" s="75"/>
      <c r="I88" s="77"/>
      <c r="J88" s="75"/>
      <c r="K88" s="77"/>
      <c r="L88" s="75"/>
      <c r="P88" s="56"/>
    </row>
    <row r="89" spans="2:16" s="35" customFormat="1" ht="16" hidden="1" thickBot="1" x14ac:dyDescent="0.25">
      <c r="B89" s="78" t="s">
        <v>75</v>
      </c>
      <c r="C89" s="79">
        <f>($C$20-C86)+C88</f>
        <v>9422211.398128543</v>
      </c>
      <c r="D89" s="80"/>
      <c r="E89" s="81">
        <f t="shared" ref="E89" si="17">($C$20-E86)+E88</f>
        <v>17115562.149811469</v>
      </c>
      <c r="F89" s="80"/>
      <c r="G89" s="53">
        <f t="shared" si="15"/>
        <v>23830158</v>
      </c>
      <c r="H89" s="80"/>
      <c r="I89" s="82"/>
      <c r="J89" s="80"/>
      <c r="K89" s="82"/>
      <c r="L89" s="80"/>
      <c r="P89" s="56"/>
    </row>
    <row r="90" spans="2:16" s="35" customFormat="1" ht="16" hidden="1" thickBot="1" x14ac:dyDescent="0.25">
      <c r="B90" s="83" t="s">
        <v>76</v>
      </c>
      <c r="C90" s="84" t="e">
        <f>C89/#REF!</f>
        <v>#REF!</v>
      </c>
      <c r="D90" s="85"/>
      <c r="E90" s="86" t="e">
        <f>E89/#REF!</f>
        <v>#REF!</v>
      </c>
      <c r="F90" s="85"/>
      <c r="G90" s="53">
        <f t="shared" si="15"/>
        <v>23830158</v>
      </c>
      <c r="H90" s="85"/>
      <c r="I90" s="87"/>
      <c r="J90" s="85"/>
      <c r="K90" s="87"/>
      <c r="L90" s="85"/>
      <c r="P90" s="56"/>
    </row>
    <row r="91" spans="2:16" s="35" customFormat="1" ht="5.25" customHeight="1" thickBot="1" x14ac:dyDescent="0.25">
      <c r="B91" s="28"/>
      <c r="C91" s="88"/>
      <c r="D91" s="89"/>
      <c r="E91" s="88"/>
      <c r="F91" s="89"/>
      <c r="G91" s="88"/>
      <c r="H91" s="89"/>
      <c r="I91" s="88"/>
      <c r="J91" s="89"/>
      <c r="K91" s="88"/>
      <c r="L91" s="89"/>
      <c r="P91" s="56"/>
    </row>
    <row r="92" spans="2:16" s="93" customFormat="1" ht="24.75" customHeight="1" thickBot="1" x14ac:dyDescent="0.25">
      <c r="B92" s="90" t="s">
        <v>77</v>
      </c>
      <c r="C92" s="91">
        <f t="shared" ref="C92:K92" si="18">+C31*6%</f>
        <v>1261596.5999999999</v>
      </c>
      <c r="D92" s="92">
        <f>C92/$C$21</f>
        <v>21026.609999999997</v>
      </c>
      <c r="E92" s="91">
        <f t="shared" si="18"/>
        <v>1345703.04</v>
      </c>
      <c r="F92" s="92">
        <f>E92/$C$21</f>
        <v>22428.384000000002</v>
      </c>
      <c r="G92" s="91">
        <f t="shared" si="18"/>
        <v>1429809.48</v>
      </c>
      <c r="H92" s="92">
        <f>G92/$C$21</f>
        <v>23830.157999999999</v>
      </c>
      <c r="I92" s="91">
        <f>+I31*6%</f>
        <v>1513915.92</v>
      </c>
      <c r="J92" s="92">
        <f>I92/$C$21</f>
        <v>25231.931999999997</v>
      </c>
      <c r="K92" s="91">
        <f t="shared" si="18"/>
        <v>1598022.3599999999</v>
      </c>
      <c r="L92" s="92">
        <f>K92/$C$21</f>
        <v>26633.705999999998</v>
      </c>
      <c r="M92" s="40"/>
      <c r="P92" s="94"/>
    </row>
    <row r="93" spans="2:16" s="35" customFormat="1" ht="15" x14ac:dyDescent="0.2">
      <c r="B93" s="95"/>
      <c r="C93" s="96">
        <f t="shared" ref="C93:L93" si="19">C84-C31</f>
        <v>0</v>
      </c>
      <c r="D93" s="96">
        <f t="shared" si="19"/>
        <v>0</v>
      </c>
      <c r="E93" s="96">
        <f t="shared" si="19"/>
        <v>0</v>
      </c>
      <c r="F93" s="96">
        <f t="shared" si="19"/>
        <v>0</v>
      </c>
      <c r="G93" s="96">
        <f t="shared" si="19"/>
        <v>0</v>
      </c>
      <c r="H93" s="96">
        <f t="shared" si="19"/>
        <v>0</v>
      </c>
      <c r="I93" s="96">
        <f t="shared" si="19"/>
        <v>0</v>
      </c>
      <c r="J93" s="96">
        <f t="shared" si="19"/>
        <v>0</v>
      </c>
      <c r="K93" s="96">
        <f t="shared" si="19"/>
        <v>0</v>
      </c>
      <c r="L93" s="96">
        <f t="shared" si="19"/>
        <v>0</v>
      </c>
      <c r="P93" s="56"/>
    </row>
    <row r="94" spans="2:16" s="35" customFormat="1" ht="15" x14ac:dyDescent="0.2">
      <c r="B94" s="95"/>
      <c r="C94" s="95"/>
      <c r="D94" s="95"/>
      <c r="E94" s="95"/>
      <c r="F94" s="95"/>
      <c r="G94" s="95"/>
      <c r="H94" s="95"/>
      <c r="I94" s="95"/>
      <c r="J94" s="95"/>
      <c r="K94" s="95"/>
      <c r="L94" s="95"/>
      <c r="P94" s="56"/>
    </row>
    <row r="95" spans="2:16" s="35" customFormat="1" ht="16" x14ac:dyDescent="0.25">
      <c r="B95" s="122" t="s">
        <v>78</v>
      </c>
      <c r="C95" s="122"/>
      <c r="D95" s="122"/>
      <c r="E95" s="122"/>
      <c r="F95" s="122"/>
      <c r="G95" s="122"/>
      <c r="H95" s="122"/>
      <c r="I95" s="122"/>
      <c r="J95" s="122"/>
      <c r="K95" s="122"/>
      <c r="L95" s="97"/>
      <c r="P95" s="56"/>
    </row>
    <row r="96" spans="2:16" s="35" customFormat="1" ht="16" x14ac:dyDescent="0.25">
      <c r="B96" s="122" t="s">
        <v>79</v>
      </c>
      <c r="C96" s="122"/>
      <c r="D96" s="122"/>
      <c r="E96" s="122"/>
      <c r="F96" s="122"/>
      <c r="G96" s="122"/>
      <c r="H96" s="122"/>
      <c r="I96" s="122"/>
      <c r="J96" s="122"/>
      <c r="K96" s="122"/>
      <c r="L96" s="97"/>
      <c r="P96" s="56"/>
    </row>
    <row r="97" spans="2:16" s="35" customFormat="1" ht="16" x14ac:dyDescent="0.25">
      <c r="B97" s="122" t="s">
        <v>80</v>
      </c>
      <c r="C97" s="122"/>
      <c r="D97" s="122"/>
      <c r="E97" s="122"/>
      <c r="F97" s="122"/>
      <c r="G97" s="122"/>
      <c r="H97" s="122"/>
      <c r="I97" s="122"/>
      <c r="J97" s="122"/>
      <c r="K97" s="122"/>
      <c r="L97" s="97"/>
      <c r="P97" s="56"/>
    </row>
    <row r="98" spans="2:16" s="35" customFormat="1" ht="16" x14ac:dyDescent="0.25">
      <c r="B98" s="98" t="s">
        <v>81</v>
      </c>
      <c r="C98" s="98"/>
      <c r="D98" s="98"/>
      <c r="E98" s="98"/>
      <c r="F98" s="98"/>
      <c r="G98" s="98"/>
      <c r="H98" s="98"/>
      <c r="I98" s="98"/>
      <c r="J98" s="98"/>
      <c r="K98" s="98"/>
      <c r="L98" s="98"/>
      <c r="P98" s="56"/>
    </row>
    <row r="99" spans="2:16" s="35" customFormat="1" ht="16" x14ac:dyDescent="0.25">
      <c r="B99" s="122" t="s">
        <v>82</v>
      </c>
      <c r="C99" s="122"/>
      <c r="D99" s="122"/>
      <c r="E99" s="122"/>
      <c r="F99" s="122"/>
      <c r="G99" s="122"/>
      <c r="H99" s="122"/>
      <c r="I99" s="122"/>
      <c r="J99" s="122"/>
      <c r="K99" s="122"/>
      <c r="L99" s="97"/>
      <c r="P99" s="56"/>
    </row>
    <row r="100" spans="2:16" s="35" customFormat="1" ht="16" x14ac:dyDescent="0.25">
      <c r="B100" s="98" t="s">
        <v>83</v>
      </c>
      <c r="C100" s="98"/>
      <c r="D100" s="98"/>
      <c r="E100" s="98"/>
      <c r="F100" s="98"/>
      <c r="G100" s="98"/>
      <c r="H100" s="98"/>
      <c r="I100" s="98"/>
      <c r="J100" s="98"/>
      <c r="K100" s="98"/>
      <c r="L100" s="98"/>
      <c r="P100" s="56"/>
    </row>
    <row r="101" spans="2:16" s="35" customFormat="1" ht="16" x14ac:dyDescent="0.25">
      <c r="B101" s="98" t="s">
        <v>84</v>
      </c>
      <c r="C101" s="98"/>
      <c r="D101" s="98"/>
      <c r="E101" s="98"/>
      <c r="F101" s="98"/>
      <c r="G101" s="98"/>
      <c r="H101" s="98"/>
      <c r="I101" s="98"/>
      <c r="J101" s="98"/>
      <c r="K101" s="98"/>
      <c r="L101" s="98"/>
      <c r="P101" s="56"/>
    </row>
    <row r="102" spans="2:16" s="35" customFormat="1" ht="16" x14ac:dyDescent="0.25">
      <c r="B102" s="122" t="s">
        <v>85</v>
      </c>
      <c r="C102" s="122"/>
      <c r="D102" s="122"/>
      <c r="E102" s="122"/>
      <c r="F102" s="122"/>
      <c r="G102" s="122"/>
      <c r="H102" s="122"/>
      <c r="I102" s="122"/>
      <c r="J102" s="122"/>
      <c r="K102" s="122"/>
      <c r="L102" s="97"/>
      <c r="P102" s="56"/>
    </row>
    <row r="103" spans="2:16" s="35" customFormat="1" ht="16" x14ac:dyDescent="0.25">
      <c r="B103" s="122" t="s">
        <v>86</v>
      </c>
      <c r="C103" s="122"/>
      <c r="D103" s="122"/>
      <c r="E103" s="122"/>
      <c r="F103" s="122"/>
      <c r="G103" s="122"/>
      <c r="H103" s="122"/>
      <c r="I103" s="122"/>
      <c r="J103" s="122"/>
      <c r="K103" s="122"/>
      <c r="L103" s="97"/>
      <c r="P103" s="56"/>
    </row>
    <row r="104" spans="2:16" s="35" customFormat="1" ht="16" x14ac:dyDescent="0.25">
      <c r="B104" s="98" t="s">
        <v>87</v>
      </c>
      <c r="C104" s="98"/>
      <c r="D104" s="98"/>
      <c r="E104" s="98"/>
      <c r="F104" s="98"/>
      <c r="G104" s="98"/>
      <c r="H104" s="98"/>
      <c r="I104" s="98"/>
      <c r="J104" s="98"/>
      <c r="K104" s="98"/>
      <c r="L104" s="98"/>
      <c r="P104" s="56"/>
    </row>
    <row r="105" spans="2:16" s="35" customFormat="1" ht="15" x14ac:dyDescent="0.2">
      <c r="B105" s="27"/>
      <c r="C105" s="99"/>
      <c r="D105" s="99"/>
      <c r="E105" s="99"/>
      <c r="F105" s="99"/>
      <c r="G105" s="99"/>
      <c r="H105" s="99"/>
      <c r="I105" s="99"/>
      <c r="J105" s="99"/>
      <c r="K105" s="99"/>
      <c r="L105" s="99"/>
      <c r="P105" s="56"/>
    </row>
  </sheetData>
  <sheetProtection algorithmName="SHA-512" hashValue="Cae5AkrV67S4H3Q6t8fjYkIQEa7vTZWdscadmoOjXFGJOB5h3ACtBXBXb9ibhCbqK9x6DxjodVlR5BPk/VwwgQ==" saltValue="Ef8SaQdFoPVtX3gV9NQCxg==" spinCount="100000" sheet="1" formatCells="0" formatColumns="0" formatRows="0" insertColumns="0" insertRows="0" insertHyperlinks="0" deleteColumns="0" deleteRows="0" sort="0" autoFilter="0" pivotTables="0"/>
  <mergeCells count="10">
    <mergeCell ref="B97:K97"/>
    <mergeCell ref="B99:K99"/>
    <mergeCell ref="B102:K102"/>
    <mergeCell ref="B103:K103"/>
    <mergeCell ref="C10:E10"/>
    <mergeCell ref="C11:E11"/>
    <mergeCell ref="C12:E12"/>
    <mergeCell ref="C26:L26"/>
    <mergeCell ref="B95:K95"/>
    <mergeCell ref="B96:K96"/>
  </mergeCells>
  <pageMargins left="0.51181102362204722" right="0.51181102362204722" top="0" bottom="0" header="0" footer="0"/>
  <pageSetup scale="4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NAUTILUS_2 BEDROOM</vt:lpstr>
      <vt:lpstr>'NAUTILUS_2 BEDROOM'!Print_Area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Hazel Ann M. Quizana</dc:creator>
  <cp:lastModifiedBy>momarcos.landcosales@gmail.com</cp:lastModifiedBy>
  <cp:lastPrinted>2024-11-21T01:48:26Z</cp:lastPrinted>
  <dcterms:created xsi:type="dcterms:W3CDTF">2024-11-21T01:09:14Z</dcterms:created>
  <dcterms:modified xsi:type="dcterms:W3CDTF">2025-01-16T07:35:45Z</dcterms:modified>
</cp:coreProperties>
</file>